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<sst xmlns="http://schemas.openxmlformats.org/spreadsheetml/2006/main" count="113" uniqueCount="111">
  <si>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</si>
  <si>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</si>
  <si>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</si>
  <si>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</si>
  <si>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</si>
  <si>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</si>
  <si>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</si>
  <si>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</si>
  <si>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</si>
  <si>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</si>
  <si>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</si>
  <si>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</si>
  <si>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</si>
  <si>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</si>
  <si>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</si>
  <si>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</si>
  <si>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</si>
  <si>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</si>
  <si>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</si>
  <si>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</si>
  <si>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</si>
  <si>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</si>
  <si>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</si>
  <si>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</si>
  <si>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</si>
  <si>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</si>
  <si>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</si>
  <si>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</si>
  <si>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</si>
  <si>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</si>
  <si>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</si>
  <si>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</si>
  <si>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</si>
  <si>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</si>
  <si>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</si>
  <si>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</si>
  <si>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</si>
  <si>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</si>
  <si>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</si>
  <si>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</si>
  <si>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</si>
  <si>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</si>
  <si>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</si>
  <si>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</si>
  <si>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</si>
  <si>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</si>
  <si>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</si>
  <si>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</si>
  <si>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</si>
  <si>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</si>
  <si>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</si>
  <si>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</si>
  <si>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</si>
  <si>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</si>
  <si>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</si>
  <si>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</si>
  <si>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</si>
  <si>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</si>
  <si>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</si>
  <si>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</si>
  <si>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</si>
  <si>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</si>
  <si>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</si>
  <si>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</si>
  <si>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</si>
  <si>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</si>
  <si>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</si>
  <si>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</si>
  <si>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</si>
  <si>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</si>
  <si>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</si>
  <si>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</si>
  <si>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</si>
  <si>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</si>
  <si>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</si>
  <si>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</si>
  <si>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</si>
  <si>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</si>
  <si>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</si>
  <si>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</si>
  <si>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</si>
  <si>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</si>
  <si>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</si>
  <si>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</si>
  <si>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</si>
  <si>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</si>
  <si>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</si>
  <si>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</si>
  <si>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</si>
  <si>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</si>
  <si>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</si>
  <si>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</si>
  <si>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</si>
  <si>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</si>
  <si>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</si>
  <si>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</si>
  <si>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</si>
  <si>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</si>
  <si>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</si>
  <si>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</si>
  <si>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</si>
  <si>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</si>
  <si>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</si>
  <si>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</si>
  <si>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</si>
  <si>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</si>
  <si>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28/11/17 - VENCIMENTO 05/12/17</t>
  </si>
  <si>
    <r>
      <t>5.2.8. Ajuste de Remuneração Previsto Contratualmente</t>
    </r>
    <r>
      <rPr>
        <vertAlign val="superscript"/>
        <sz val="12"/>
        <rFont val="Calibri"/>
        <family val="2"/>
      </rPr>
      <t>(1)</t>
    </r>
    <r>
      <rPr>
        <sz val="12"/>
        <rFont val="Calibri"/>
        <family val="2"/>
      </rPr>
      <t xml:space="preserve"> </t>
    </r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</si>
  <si>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(2)</t>
    </r>
  </si>
  <si>
    <t>(2) Tarifa de remuneração de cada empresa considerando o  reequilibrio interno estabelecido e informado pelo consórcio. Não consideram os acertos financeiros previstos no item 7.</t>
  </si>
  <si>
    <t xml:space="preserve">(1) Ajuste de remuneração, previsto contratualmente, período de 25/10 a 23/11/17, parcela 03/19.
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</si>
</sst>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left" vertical="center" indent="1"/>
    </xf>
    <xf numFmtId="0" fontId="4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4" fillId="0" borderId="12" xfId="0" applyFont="1" applyFill="1" applyBorder="1" applyAlignment="1">
      <alignment horizontal="left" vertical="center" indent="1"/>
    </xf>
    <xf numFmtId="172" fontId="44" fillId="0" borderId="12" xfId="5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indent="2"/>
    </xf>
    <xf numFmtId="172" fontId="44" fillId="0" borderId="10" xfId="52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indent="3"/>
    </xf>
    <xf numFmtId="172" fontId="44" fillId="0" borderId="10" xfId="52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indent="4"/>
    </xf>
    <xf numFmtId="0" fontId="4" fillId="0" borderId="10" xfId="0" applyFont="1" applyFill="1" applyBorder="1" applyAlignment="1">
      <alignment horizontal="left" vertical="center" indent="3"/>
    </xf>
    <xf numFmtId="0" fontId="44" fillId="0" borderId="10" xfId="0" applyFont="1" applyFill="1" applyBorder="1" applyAlignment="1">
      <alignment horizontal="left" vertical="center" indent="2"/>
    </xf>
    <xf numFmtId="172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52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horizontal="center" vertical="center"/>
    </xf>
    <xf numFmtId="173" fontId="44" fillId="0" borderId="10" xfId="52" applyNumberFormat="1" applyFont="1" applyFill="1" applyBorder="1" applyAlignment="1">
      <alignment vertical="center"/>
    </xf>
    <xf numFmtId="174" fontId="44" fillId="0" borderId="10" xfId="45" applyNumberFormat="1" applyFont="1" applyFill="1" applyBorder="1" applyAlignment="1">
      <alignment horizontal="center" vertical="center"/>
    </xf>
    <xf numFmtId="171" fontId="44" fillId="0" borderId="10" xfId="45" applyNumberFormat="1" applyFont="1" applyFill="1" applyBorder="1" applyAlignment="1">
      <alignment vertical="center"/>
    </xf>
    <xf numFmtId="170" fontId="44" fillId="0" borderId="10" xfId="45" applyNumberFormat="1" applyFont="1" applyFill="1" applyBorder="1" applyAlignment="1">
      <alignment horizontal="center" vertical="center"/>
    </xf>
    <xf numFmtId="170" fontId="44" fillId="0" borderId="10" xfId="45" applyNumberFormat="1" applyFont="1" applyFill="1" applyBorder="1" applyAlignment="1">
      <alignment vertical="center"/>
    </xf>
    <xf numFmtId="171" fontId="44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4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4" fillId="0" borderId="14" xfId="45" applyFont="1" applyFill="1" applyBorder="1" applyAlignment="1">
      <alignment vertical="center"/>
    </xf>
    <xf numFmtId="0" fontId="44" fillId="0" borderId="14" xfId="0" applyFont="1" applyFill="1" applyBorder="1" applyAlignment="1">
      <alignment horizontal="left" vertical="center" indent="2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Border="1" applyAlignment="1">
      <alignment vertical="center"/>
    </xf>
    <xf numFmtId="0" fontId="44" fillId="0" borderId="12" xfId="0" applyFont="1" applyFill="1" applyBorder="1" applyAlignment="1">
      <alignment horizontal="left" vertical="center" indent="2"/>
    </xf>
    <xf numFmtId="171" fontId="44" fillId="0" borderId="12" xfId="45" applyNumberFormat="1" applyFont="1" applyBorder="1" applyAlignment="1">
      <alignment vertical="center"/>
    </xf>
    <xf numFmtId="171" fontId="44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4" fillId="0" borderId="10" xfId="52" applyNumberFormat="1" applyFont="1" applyBorder="1" applyAlignment="1">
      <alignment vertical="center"/>
    </xf>
    <xf numFmtId="173" fontId="44" fillId="0" borderId="14" xfId="52" applyNumberFormat="1" applyFont="1" applyBorder="1" applyAlignment="1">
      <alignment vertical="center"/>
    </xf>
    <xf numFmtId="171" fontId="44" fillId="0" borderId="10" xfId="52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171" fontId="44" fillId="0" borderId="14" xfId="52" applyFont="1" applyFill="1" applyBorder="1" applyAlignment="1">
      <alignment vertical="center"/>
    </xf>
    <xf numFmtId="173" fontId="44" fillId="0" borderId="14" xfId="52" applyNumberFormat="1" applyFont="1" applyFill="1" applyBorder="1" applyAlignment="1">
      <alignment vertical="center"/>
    </xf>
    <xf numFmtId="170" fontId="44" fillId="0" borderId="14" xfId="45" applyNumberFormat="1" applyFont="1" applyFill="1" applyBorder="1" applyAlignment="1">
      <alignment vertical="center"/>
    </xf>
    <xf numFmtId="44" fontId="44" fillId="0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2"/>
    </xf>
    <xf numFmtId="0" fontId="44" fillId="34" borderId="10" xfId="0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44" fillId="34" borderId="10" xfId="0" applyFont="1" applyFill="1" applyBorder="1" applyAlignment="1">
      <alignment horizontal="left" vertical="center" indent="1"/>
    </xf>
    <xf numFmtId="44" fontId="44" fillId="34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3"/>
    </xf>
    <xf numFmtId="172" fontId="44" fillId="34" borderId="10" xfId="52" applyNumberFormat="1" applyFont="1" applyFill="1" applyBorder="1" applyAlignment="1">
      <alignment vertical="center"/>
    </xf>
    <xf numFmtId="0" fontId="44" fillId="35" borderId="10" xfId="0" applyFont="1" applyFill="1" applyBorder="1" applyAlignment="1">
      <alignment horizontal="left" vertical="center" indent="1"/>
    </xf>
    <xf numFmtId="44" fontId="44" fillId="35" borderId="10" xfId="45" applyFont="1" applyFill="1" applyBorder="1" applyAlignment="1">
      <alignment horizontal="center" vertical="center"/>
    </xf>
    <xf numFmtId="171" fontId="45" fillId="0" borderId="10" xfId="45" applyNumberFormat="1" applyFont="1" applyBorder="1" applyAlignment="1">
      <alignment vertical="center"/>
    </xf>
    <xf numFmtId="44" fontId="45" fillId="0" borderId="10" xfId="45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171" fontId="45" fillId="0" borderId="10" xfId="45" applyNumberFormat="1" applyFont="1" applyFill="1" applyBorder="1" applyAlignment="1">
      <alignment vertical="center"/>
    </xf>
    <xf numFmtId="171" fontId="45" fillId="34" borderId="10" xfId="52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173" fontId="44" fillId="0" borderId="0" xfId="52" applyNumberFormat="1" applyFont="1" applyBorder="1" applyAlignment="1">
      <alignment vertical="center"/>
    </xf>
    <xf numFmtId="173" fontId="44" fillId="0" borderId="0" xfId="52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21">
      <c r="A2" s="75" t="s">
        <v>106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6" t="s">
        <v>1</v>
      </c>
      <c r="B4" s="76" t="s">
        <v>38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 t="s">
        <v>2</v>
      </c>
    </row>
    <row r="5" spans="1:15" ht="42" customHeight="1">
      <c r="A5" s="76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105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6"/>
    </row>
    <row r="6" spans="1:15" ht="20.25" customHeight="1">
      <c r="A6" s="76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6"/>
    </row>
    <row r="7" spans="1:26" ht="18.75" customHeight="1">
      <c r="A7" s="9" t="s">
        <v>3</v>
      </c>
      <c r="B7" s="10">
        <f>B8+B20+B24</f>
        <v>518216</v>
      </c>
      <c r="C7" s="10">
        <f>C8+C20+C24</f>
        <v>387005</v>
      </c>
      <c r="D7" s="10">
        <f>D8+D20+D24</f>
        <v>397568</v>
      </c>
      <c r="E7" s="10">
        <f>E8+E20+E24</f>
        <v>52621</v>
      </c>
      <c r="F7" s="10">
        <f aca="true" t="shared" si="0" ref="F7:N7">F8+F20+F24</f>
        <v>347565</v>
      </c>
      <c r="G7" s="10">
        <f t="shared" si="0"/>
        <v>541941</v>
      </c>
      <c r="H7" s="10">
        <f>H8+H20+H24</f>
        <v>379118</v>
      </c>
      <c r="I7" s="10">
        <f>I8+I20+I24</f>
        <v>110515</v>
      </c>
      <c r="J7" s="10">
        <f>J8+J20+J24</f>
        <v>427250</v>
      </c>
      <c r="K7" s="10">
        <f>K8+K20+K24</f>
        <v>312238</v>
      </c>
      <c r="L7" s="10">
        <f>L8+L20+L24</f>
        <v>384053</v>
      </c>
      <c r="M7" s="10">
        <f t="shared" si="0"/>
        <v>154568</v>
      </c>
      <c r="N7" s="10">
        <f t="shared" si="0"/>
        <v>94244</v>
      </c>
      <c r="O7" s="10">
        <f>+O8+O20+O24</f>
        <v>4106902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214711</v>
      </c>
      <c r="C8" s="12">
        <f>+C9+C12+C16</f>
        <v>173130</v>
      </c>
      <c r="D8" s="12">
        <f>+D9+D12+D16</f>
        <v>191592</v>
      </c>
      <c r="E8" s="12">
        <f>+E9+E12+E16</f>
        <v>23215</v>
      </c>
      <c r="F8" s="12">
        <f aca="true" t="shared" si="1" ref="F8:N8">+F9+F12+F16</f>
        <v>155312</v>
      </c>
      <c r="G8" s="12">
        <f t="shared" si="1"/>
        <v>246231</v>
      </c>
      <c r="H8" s="12">
        <f>+H9+H12+H16</f>
        <v>166328</v>
      </c>
      <c r="I8" s="12">
        <f>+I9+I12+I16</f>
        <v>51251</v>
      </c>
      <c r="J8" s="12">
        <f>+J9+J12+J16</f>
        <v>194693</v>
      </c>
      <c r="K8" s="12">
        <f>+K9+K12+K16</f>
        <v>143208</v>
      </c>
      <c r="L8" s="12">
        <f>+L9+L12+L16</f>
        <v>163154</v>
      </c>
      <c r="M8" s="12">
        <f t="shared" si="1"/>
        <v>75947</v>
      </c>
      <c r="N8" s="12">
        <f t="shared" si="1"/>
        <v>47785</v>
      </c>
      <c r="O8" s="12">
        <f>SUM(B8:N8)</f>
        <v>1846557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19994</v>
      </c>
      <c r="C9" s="14">
        <v>20438</v>
      </c>
      <c r="D9" s="14">
        <v>15002</v>
      </c>
      <c r="E9" s="14">
        <v>1695</v>
      </c>
      <c r="F9" s="14">
        <v>13290</v>
      </c>
      <c r="G9" s="14">
        <v>23189</v>
      </c>
      <c r="H9" s="14">
        <v>20184</v>
      </c>
      <c r="I9" s="14">
        <v>6352</v>
      </c>
      <c r="J9" s="14">
        <v>12159</v>
      </c>
      <c r="K9" s="14">
        <v>16068</v>
      </c>
      <c r="L9" s="14">
        <v>12601</v>
      </c>
      <c r="M9" s="14">
        <v>8343</v>
      </c>
      <c r="N9" s="14">
        <v>5795</v>
      </c>
      <c r="O9" s="12">
        <f aca="true" t="shared" si="2" ref="O9:O19">SUM(B9:N9)</f>
        <v>175110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19994</v>
      </c>
      <c r="C10" s="14">
        <f>+C9-C11</f>
        <v>20438</v>
      </c>
      <c r="D10" s="14">
        <f>+D9-D11</f>
        <v>15002</v>
      </c>
      <c r="E10" s="14">
        <f>+E9-E11</f>
        <v>1695</v>
      </c>
      <c r="F10" s="14">
        <f aca="true" t="shared" si="3" ref="F10:N10">+F9-F11</f>
        <v>13290</v>
      </c>
      <c r="G10" s="14">
        <f t="shared" si="3"/>
        <v>23189</v>
      </c>
      <c r="H10" s="14">
        <f>+H9-H11</f>
        <v>20184</v>
      </c>
      <c r="I10" s="14">
        <f>+I9-I11</f>
        <v>6352</v>
      </c>
      <c r="J10" s="14">
        <f>+J9-J11</f>
        <v>12159</v>
      </c>
      <c r="K10" s="14">
        <f>+K9-K11</f>
        <v>16068</v>
      </c>
      <c r="L10" s="14">
        <f>+L9-L11</f>
        <v>12601</v>
      </c>
      <c r="M10" s="14">
        <f t="shared" si="3"/>
        <v>8343</v>
      </c>
      <c r="N10" s="14">
        <f t="shared" si="3"/>
        <v>5795</v>
      </c>
      <c r="O10" s="12">
        <f t="shared" si="2"/>
        <v>175110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183718</v>
      </c>
      <c r="C12" s="14">
        <f>C13+C14+C15</f>
        <v>144496</v>
      </c>
      <c r="D12" s="14">
        <f>D13+D14+D15</f>
        <v>167525</v>
      </c>
      <c r="E12" s="14">
        <f>E13+E14+E15</f>
        <v>20521</v>
      </c>
      <c r="F12" s="14">
        <f aca="true" t="shared" si="4" ref="F12:N12">F13+F14+F15</f>
        <v>134290</v>
      </c>
      <c r="G12" s="14">
        <f t="shared" si="4"/>
        <v>209603</v>
      </c>
      <c r="H12" s="14">
        <f>H13+H14+H15</f>
        <v>138189</v>
      </c>
      <c r="I12" s="14">
        <f>I13+I14+I15</f>
        <v>42341</v>
      </c>
      <c r="J12" s="14">
        <f>J13+J14+J15</f>
        <v>172011</v>
      </c>
      <c r="K12" s="14">
        <f>K13+K14+K15</f>
        <v>120098</v>
      </c>
      <c r="L12" s="14">
        <f>L13+L14+L15</f>
        <v>141065</v>
      </c>
      <c r="M12" s="14">
        <f t="shared" si="4"/>
        <v>64186</v>
      </c>
      <c r="N12" s="14">
        <f t="shared" si="4"/>
        <v>40172</v>
      </c>
      <c r="O12" s="12">
        <f t="shared" si="2"/>
        <v>1578215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93243</v>
      </c>
      <c r="C13" s="14">
        <v>74392</v>
      </c>
      <c r="D13" s="14">
        <v>82637</v>
      </c>
      <c r="E13" s="14">
        <v>10432</v>
      </c>
      <c r="F13" s="14">
        <v>66667</v>
      </c>
      <c r="G13" s="14">
        <v>104828</v>
      </c>
      <c r="H13" s="14">
        <v>73113</v>
      </c>
      <c r="I13" s="14">
        <v>22535</v>
      </c>
      <c r="J13" s="14">
        <v>89774</v>
      </c>
      <c r="K13" s="14">
        <v>60787</v>
      </c>
      <c r="L13" s="14">
        <v>71195</v>
      </c>
      <c r="M13" s="14">
        <v>31352</v>
      </c>
      <c r="N13" s="14">
        <v>19157</v>
      </c>
      <c r="O13" s="12">
        <f t="shared" si="2"/>
        <v>800112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85538</v>
      </c>
      <c r="C14" s="14">
        <v>64262</v>
      </c>
      <c r="D14" s="14">
        <v>81569</v>
      </c>
      <c r="E14" s="14">
        <v>9384</v>
      </c>
      <c r="F14" s="14">
        <v>63458</v>
      </c>
      <c r="G14" s="14">
        <v>96482</v>
      </c>
      <c r="H14" s="14">
        <v>60729</v>
      </c>
      <c r="I14" s="14">
        <v>18406</v>
      </c>
      <c r="J14" s="14">
        <v>79153</v>
      </c>
      <c r="K14" s="14">
        <v>55566</v>
      </c>
      <c r="L14" s="14">
        <v>66359</v>
      </c>
      <c r="M14" s="14">
        <v>30819</v>
      </c>
      <c r="N14" s="14">
        <v>20091</v>
      </c>
      <c r="O14" s="12">
        <f t="shared" si="2"/>
        <v>731816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4937</v>
      </c>
      <c r="C15" s="14">
        <v>5842</v>
      </c>
      <c r="D15" s="14">
        <v>3319</v>
      </c>
      <c r="E15" s="14">
        <v>705</v>
      </c>
      <c r="F15" s="14">
        <v>4165</v>
      </c>
      <c r="G15" s="14">
        <v>8293</v>
      </c>
      <c r="H15" s="14">
        <v>4347</v>
      </c>
      <c r="I15" s="14">
        <v>1400</v>
      </c>
      <c r="J15" s="14">
        <v>3084</v>
      </c>
      <c r="K15" s="14">
        <v>3745</v>
      </c>
      <c r="L15" s="14">
        <v>3511</v>
      </c>
      <c r="M15" s="14">
        <v>2015</v>
      </c>
      <c r="N15" s="14">
        <v>924</v>
      </c>
      <c r="O15" s="12">
        <f t="shared" si="2"/>
        <v>46287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10999</v>
      </c>
      <c r="C16" s="14">
        <f>C17+C18+C19</f>
        <v>8196</v>
      </c>
      <c r="D16" s="14">
        <f>D17+D18+D19</f>
        <v>9065</v>
      </c>
      <c r="E16" s="14">
        <f>E17+E18+E19</f>
        <v>999</v>
      </c>
      <c r="F16" s="14">
        <f aca="true" t="shared" si="5" ref="F16:N16">F17+F18+F19</f>
        <v>7732</v>
      </c>
      <c r="G16" s="14">
        <f t="shared" si="5"/>
        <v>13439</v>
      </c>
      <c r="H16" s="14">
        <f>H17+H18+H19</f>
        <v>7955</v>
      </c>
      <c r="I16" s="14">
        <f>I17+I18+I19</f>
        <v>2558</v>
      </c>
      <c r="J16" s="14">
        <f>J17+J18+J19</f>
        <v>10523</v>
      </c>
      <c r="K16" s="14">
        <f>K17+K18+K19</f>
        <v>7042</v>
      </c>
      <c r="L16" s="14">
        <f>L17+L18+L19</f>
        <v>9488</v>
      </c>
      <c r="M16" s="14">
        <f t="shared" si="5"/>
        <v>3418</v>
      </c>
      <c r="N16" s="14">
        <f t="shared" si="5"/>
        <v>1818</v>
      </c>
      <c r="O16" s="12">
        <f t="shared" si="2"/>
        <v>93232</v>
      </c>
    </row>
    <row r="17" spans="1:26" ht="18.75" customHeight="1">
      <c r="A17" s="15" t="s">
        <v>16</v>
      </c>
      <c r="B17" s="14">
        <v>10922</v>
      </c>
      <c r="C17" s="14">
        <v>8164</v>
      </c>
      <c r="D17" s="14">
        <v>9022</v>
      </c>
      <c r="E17" s="14">
        <v>996</v>
      </c>
      <c r="F17" s="14">
        <v>7697</v>
      </c>
      <c r="G17" s="14">
        <v>13400</v>
      </c>
      <c r="H17" s="14">
        <v>7912</v>
      </c>
      <c r="I17" s="14">
        <v>2540</v>
      </c>
      <c r="J17" s="14">
        <v>10478</v>
      </c>
      <c r="K17" s="14">
        <v>7002</v>
      </c>
      <c r="L17" s="14">
        <v>9422</v>
      </c>
      <c r="M17" s="14">
        <v>3401</v>
      </c>
      <c r="N17" s="14">
        <v>1798</v>
      </c>
      <c r="O17" s="12">
        <f t="shared" si="2"/>
        <v>92754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66</v>
      </c>
      <c r="C18" s="14">
        <v>29</v>
      </c>
      <c r="D18" s="14">
        <v>39</v>
      </c>
      <c r="E18" s="14">
        <v>3</v>
      </c>
      <c r="F18" s="14">
        <v>26</v>
      </c>
      <c r="G18" s="14">
        <v>35</v>
      </c>
      <c r="H18" s="14">
        <v>32</v>
      </c>
      <c r="I18" s="14">
        <v>11</v>
      </c>
      <c r="J18" s="14">
        <v>31</v>
      </c>
      <c r="K18" s="14">
        <v>35</v>
      </c>
      <c r="L18" s="14">
        <v>56</v>
      </c>
      <c r="M18" s="14">
        <v>15</v>
      </c>
      <c r="N18" s="14">
        <v>18</v>
      </c>
      <c r="O18" s="12">
        <f t="shared" si="2"/>
        <v>396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11</v>
      </c>
      <c r="C19" s="14">
        <v>3</v>
      </c>
      <c r="D19" s="14">
        <v>4</v>
      </c>
      <c r="E19" s="14">
        <v>0</v>
      </c>
      <c r="F19" s="14">
        <v>9</v>
      </c>
      <c r="G19" s="14">
        <v>4</v>
      </c>
      <c r="H19" s="14">
        <v>11</v>
      </c>
      <c r="I19" s="14">
        <v>7</v>
      </c>
      <c r="J19" s="14">
        <v>14</v>
      </c>
      <c r="K19" s="14">
        <v>5</v>
      </c>
      <c r="L19" s="14">
        <v>10</v>
      </c>
      <c r="M19" s="14">
        <v>2</v>
      </c>
      <c r="N19" s="14">
        <v>2</v>
      </c>
      <c r="O19" s="12">
        <f t="shared" si="2"/>
        <v>82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137216</v>
      </c>
      <c r="C20" s="18">
        <f>C21+C22+C23</f>
        <v>87803</v>
      </c>
      <c r="D20" s="18">
        <f>D21+D22+D23</f>
        <v>81507</v>
      </c>
      <c r="E20" s="18">
        <f>E21+E22+E23</f>
        <v>10607</v>
      </c>
      <c r="F20" s="18">
        <f aca="true" t="shared" si="6" ref="F20:N20">F21+F22+F23</f>
        <v>72847</v>
      </c>
      <c r="G20" s="18">
        <f t="shared" si="6"/>
        <v>114043</v>
      </c>
      <c r="H20" s="18">
        <f>H21+H22+H23</f>
        <v>93807</v>
      </c>
      <c r="I20" s="18">
        <f>I21+I22+I23</f>
        <v>26039</v>
      </c>
      <c r="J20" s="18">
        <f>J21+J22+J23</f>
        <v>109306</v>
      </c>
      <c r="K20" s="18">
        <f>K21+K22+K23</f>
        <v>73505</v>
      </c>
      <c r="L20" s="18">
        <f>L21+L22+L23</f>
        <v>114562</v>
      </c>
      <c r="M20" s="18">
        <f t="shared" si="6"/>
        <v>42721</v>
      </c>
      <c r="N20" s="18">
        <f t="shared" si="6"/>
        <v>24746</v>
      </c>
      <c r="O20" s="12">
        <f aca="true" t="shared" si="7" ref="O20:O26">SUM(B20:N20)</f>
        <v>988709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75209</v>
      </c>
      <c r="C21" s="14">
        <v>51434</v>
      </c>
      <c r="D21" s="14">
        <v>45453</v>
      </c>
      <c r="E21" s="14">
        <v>6156</v>
      </c>
      <c r="F21" s="14">
        <v>41031</v>
      </c>
      <c r="G21" s="14">
        <v>64946</v>
      </c>
      <c r="H21" s="14">
        <v>55631</v>
      </c>
      <c r="I21" s="14">
        <v>15658</v>
      </c>
      <c r="J21" s="14">
        <v>62859</v>
      </c>
      <c r="K21" s="14">
        <v>41614</v>
      </c>
      <c r="L21" s="14">
        <v>62960</v>
      </c>
      <c r="M21" s="14">
        <v>23295</v>
      </c>
      <c r="N21" s="14">
        <v>13035</v>
      </c>
      <c r="O21" s="12">
        <f t="shared" si="7"/>
        <v>559281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59324</v>
      </c>
      <c r="C22" s="14">
        <v>34213</v>
      </c>
      <c r="D22" s="14">
        <v>34818</v>
      </c>
      <c r="E22" s="14">
        <v>4205</v>
      </c>
      <c r="F22" s="14">
        <v>30147</v>
      </c>
      <c r="G22" s="14">
        <v>45944</v>
      </c>
      <c r="H22" s="14">
        <v>36403</v>
      </c>
      <c r="I22" s="14">
        <v>9882</v>
      </c>
      <c r="J22" s="14">
        <v>44856</v>
      </c>
      <c r="K22" s="14">
        <v>30477</v>
      </c>
      <c r="L22" s="14">
        <v>49623</v>
      </c>
      <c r="M22" s="14">
        <v>18550</v>
      </c>
      <c r="N22" s="14">
        <v>11272</v>
      </c>
      <c r="O22" s="12">
        <f t="shared" si="7"/>
        <v>409714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2683</v>
      </c>
      <c r="C23" s="14">
        <v>2156</v>
      </c>
      <c r="D23" s="14">
        <v>1236</v>
      </c>
      <c r="E23" s="14">
        <v>246</v>
      </c>
      <c r="F23" s="14">
        <v>1669</v>
      </c>
      <c r="G23" s="14">
        <v>3153</v>
      </c>
      <c r="H23" s="14">
        <v>1773</v>
      </c>
      <c r="I23" s="14">
        <v>499</v>
      </c>
      <c r="J23" s="14">
        <v>1591</v>
      </c>
      <c r="K23" s="14">
        <v>1414</v>
      </c>
      <c r="L23" s="14">
        <v>1979</v>
      </c>
      <c r="M23" s="14">
        <v>876</v>
      </c>
      <c r="N23" s="14">
        <v>439</v>
      </c>
      <c r="O23" s="12">
        <f t="shared" si="7"/>
        <v>19714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166289</v>
      </c>
      <c r="C24" s="14">
        <f>C25+C26</f>
        <v>126072</v>
      </c>
      <c r="D24" s="14">
        <f>D25+D26</f>
        <v>124469</v>
      </c>
      <c r="E24" s="14">
        <f>E25+E26</f>
        <v>18799</v>
      </c>
      <c r="F24" s="14">
        <f aca="true" t="shared" si="8" ref="F24:N24">F25+F26</f>
        <v>119406</v>
      </c>
      <c r="G24" s="14">
        <f t="shared" si="8"/>
        <v>181667</v>
      </c>
      <c r="H24" s="14">
        <f>H25+H26</f>
        <v>118983</v>
      </c>
      <c r="I24" s="14">
        <f>I25+I26</f>
        <v>33225</v>
      </c>
      <c r="J24" s="14">
        <f>J25+J26</f>
        <v>123251</v>
      </c>
      <c r="K24" s="14">
        <f>K25+K26</f>
        <v>95525</v>
      </c>
      <c r="L24" s="14">
        <f>L25+L26</f>
        <v>106337</v>
      </c>
      <c r="M24" s="14">
        <f t="shared" si="8"/>
        <v>35900</v>
      </c>
      <c r="N24" s="14">
        <f t="shared" si="8"/>
        <v>21713</v>
      </c>
      <c r="O24" s="12">
        <f t="shared" si="7"/>
        <v>1271636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74772</v>
      </c>
      <c r="C25" s="14">
        <v>64564</v>
      </c>
      <c r="D25" s="14">
        <v>60962</v>
      </c>
      <c r="E25" s="14">
        <v>10353</v>
      </c>
      <c r="F25" s="14">
        <v>59697</v>
      </c>
      <c r="G25" s="14">
        <v>95344</v>
      </c>
      <c r="H25" s="14">
        <v>63212</v>
      </c>
      <c r="I25" s="14">
        <v>19083</v>
      </c>
      <c r="J25" s="14">
        <v>55747</v>
      </c>
      <c r="K25" s="14">
        <v>49013</v>
      </c>
      <c r="L25" s="14">
        <v>48824</v>
      </c>
      <c r="M25" s="14">
        <v>16265</v>
      </c>
      <c r="N25" s="14">
        <v>8514</v>
      </c>
      <c r="O25" s="12">
        <f t="shared" si="7"/>
        <v>626350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91517</v>
      </c>
      <c r="C26" s="14">
        <v>61508</v>
      </c>
      <c r="D26" s="14">
        <v>63507</v>
      </c>
      <c r="E26" s="14">
        <v>8446</v>
      </c>
      <c r="F26" s="14">
        <v>59709</v>
      </c>
      <c r="G26" s="14">
        <v>86323</v>
      </c>
      <c r="H26" s="14">
        <v>55771</v>
      </c>
      <c r="I26" s="14">
        <v>14142</v>
      </c>
      <c r="J26" s="14">
        <v>67504</v>
      </c>
      <c r="K26" s="14">
        <v>46512</v>
      </c>
      <c r="L26" s="14">
        <v>57513</v>
      </c>
      <c r="M26" s="14">
        <v>19635</v>
      </c>
      <c r="N26" s="14">
        <v>13199</v>
      </c>
      <c r="O26" s="12">
        <f t="shared" si="7"/>
        <v>645286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1087205.86265936</v>
      </c>
      <c r="C36" s="60">
        <f aca="true" t="shared" si="11" ref="C36:N36">C37+C38+C39+C40</f>
        <v>785118.5841525</v>
      </c>
      <c r="D36" s="60">
        <f t="shared" si="11"/>
        <v>752879.7250784001</v>
      </c>
      <c r="E36" s="60">
        <f t="shared" si="11"/>
        <v>136825.1341264</v>
      </c>
      <c r="F36" s="60">
        <f t="shared" si="11"/>
        <v>758095.13360825</v>
      </c>
      <c r="G36" s="60">
        <f t="shared" si="11"/>
        <v>941488.0867999999</v>
      </c>
      <c r="H36" s="60">
        <f t="shared" si="11"/>
        <v>774790.873</v>
      </c>
      <c r="I36" s="60">
        <f>I37+I38+I39+I40</f>
        <v>220027.137103</v>
      </c>
      <c r="J36" s="60">
        <f>J37+J38+J39+J40</f>
        <v>848420.51655</v>
      </c>
      <c r="K36" s="60">
        <f>K37+K38+K39+K40</f>
        <v>698523.9155634</v>
      </c>
      <c r="L36" s="60">
        <f>L37+L38+L39+L40</f>
        <v>821410.0146772799</v>
      </c>
      <c r="M36" s="60">
        <f t="shared" si="11"/>
        <v>392909.16287223995</v>
      </c>
      <c r="N36" s="60">
        <f t="shared" si="11"/>
        <v>233282.93820864</v>
      </c>
      <c r="O36" s="60">
        <f>O37+O38+O39+O40</f>
        <v>8450977.08439947</v>
      </c>
    </row>
    <row r="37" spans="1:15" ht="18.75" customHeight="1">
      <c r="A37" s="57" t="s">
        <v>50</v>
      </c>
      <c r="B37" s="54">
        <f aca="true" t="shared" si="12" ref="B37:N37">B29*B7</f>
        <v>1082501.4024</v>
      </c>
      <c r="C37" s="54">
        <f t="shared" si="12"/>
        <v>780976.09</v>
      </c>
      <c r="D37" s="54">
        <f t="shared" si="12"/>
        <v>742736.5376</v>
      </c>
      <c r="E37" s="54">
        <f t="shared" si="12"/>
        <v>136509.3982</v>
      </c>
      <c r="F37" s="54">
        <f t="shared" si="12"/>
        <v>758143.5345</v>
      </c>
      <c r="G37" s="54">
        <f t="shared" si="12"/>
        <v>937503.7359</v>
      </c>
      <c r="H37" s="54">
        <f t="shared" si="12"/>
        <v>771163.9238</v>
      </c>
      <c r="I37" s="54">
        <f>I29*I7</f>
        <v>219991.15899999999</v>
      </c>
      <c r="J37" s="54">
        <f>J29*J7</f>
        <v>844246</v>
      </c>
      <c r="K37" s="54">
        <f>K29*K7</f>
        <v>694885.669</v>
      </c>
      <c r="L37" s="54">
        <f>L29*L7</f>
        <v>817149.5680999999</v>
      </c>
      <c r="M37" s="54">
        <f t="shared" si="12"/>
        <v>390438.768</v>
      </c>
      <c r="N37" s="54">
        <f t="shared" si="12"/>
        <v>233253.9</v>
      </c>
      <c r="O37" s="56">
        <f>SUM(B37:N37)</f>
        <v>8409499.6865</v>
      </c>
    </row>
    <row r="38" spans="1:15" ht="18.75" customHeight="1">
      <c r="A38" s="57" t="s">
        <v>51</v>
      </c>
      <c r="B38" s="54">
        <f aca="true" t="shared" si="13" ref="B38:N38">B30*B7</f>
        <v>-3210.10974064</v>
      </c>
      <c r="C38" s="54">
        <f t="shared" si="13"/>
        <v>-2271.5258475</v>
      </c>
      <c r="D38" s="54">
        <f t="shared" si="13"/>
        <v>-2206.4825216</v>
      </c>
      <c r="E38" s="54">
        <f t="shared" si="13"/>
        <v>-330.5440736</v>
      </c>
      <c r="F38" s="54">
        <f t="shared" si="13"/>
        <v>-2209.80089175</v>
      </c>
      <c r="G38" s="54">
        <f t="shared" si="13"/>
        <v>-2763.8991</v>
      </c>
      <c r="H38" s="54">
        <f t="shared" si="13"/>
        <v>-2123.0608</v>
      </c>
      <c r="I38" s="54">
        <f>I30*I7</f>
        <v>-618.861897</v>
      </c>
      <c r="J38" s="54">
        <f>J30*J7</f>
        <v>-2430.28345</v>
      </c>
      <c r="K38" s="54">
        <f>K30*K7</f>
        <v>-1987.6134366</v>
      </c>
      <c r="L38" s="54">
        <f>L30*L7</f>
        <v>-2400.42342272</v>
      </c>
      <c r="M38" s="54">
        <f t="shared" si="13"/>
        <v>-1138.9451277599999</v>
      </c>
      <c r="N38" s="54">
        <f t="shared" si="13"/>
        <v>-690.00179136</v>
      </c>
      <c r="O38" s="25">
        <f>SUM(B38:N38)</f>
        <v>-24381.55210053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4657.49</v>
      </c>
      <c r="C40" s="54">
        <v>4021.5</v>
      </c>
      <c r="D40" s="54">
        <v>10188.27</v>
      </c>
      <c r="E40" s="54">
        <v>0</v>
      </c>
      <c r="F40" s="54">
        <v>0</v>
      </c>
      <c r="G40" s="54">
        <v>4086.09</v>
      </c>
      <c r="H40" s="54">
        <v>3507.29</v>
      </c>
      <c r="I40" s="54">
        <v>0</v>
      </c>
      <c r="J40" s="54">
        <v>4058.2</v>
      </c>
      <c r="K40" s="54">
        <v>3507.26</v>
      </c>
      <c r="L40" s="54">
        <v>4058.63</v>
      </c>
      <c r="M40" s="54">
        <v>2338.18</v>
      </c>
      <c r="N40" s="54">
        <v>0</v>
      </c>
      <c r="O40" s="56">
        <f>SUM(B40:N40)</f>
        <v>40422.91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-109945.11</v>
      </c>
      <c r="C42" s="25">
        <f aca="true" t="shared" si="15" ref="C42:N42">+C43+C46+C58+C59</f>
        <v>-101500.73999999999</v>
      </c>
      <c r="D42" s="25">
        <f t="shared" si="15"/>
        <v>-82088.17</v>
      </c>
      <c r="E42" s="25">
        <f t="shared" si="15"/>
        <v>-10747.26</v>
      </c>
      <c r="F42" s="25">
        <f t="shared" si="15"/>
        <v>-74123.03</v>
      </c>
      <c r="G42" s="25">
        <f t="shared" si="15"/>
        <v>-117140.06</v>
      </c>
      <c r="H42" s="25">
        <f t="shared" si="15"/>
        <v>-103037.91</v>
      </c>
      <c r="I42" s="25">
        <f>+I43+I46+I58+I59</f>
        <v>-35406.93</v>
      </c>
      <c r="J42" s="25">
        <f>+J43+J46+J58+J59</f>
        <v>-72783.72</v>
      </c>
      <c r="K42" s="25">
        <f>+K43+K46+K58+K59</f>
        <v>-87180.56</v>
      </c>
      <c r="L42" s="25">
        <f>+L43+L46+L58+L59</f>
        <v>-73611.8</v>
      </c>
      <c r="M42" s="25">
        <f t="shared" si="15"/>
        <v>-44102.41</v>
      </c>
      <c r="N42" s="25">
        <f t="shared" si="15"/>
        <v>-29110.16</v>
      </c>
      <c r="O42" s="25">
        <f>+O43+O46+O58+O59</f>
        <v>-940777.86</v>
      </c>
    </row>
    <row r="43" spans="1:15" ht="18.75" customHeight="1">
      <c r="A43" s="17" t="s">
        <v>55</v>
      </c>
      <c r="B43" s="26">
        <f>B44+B45</f>
        <v>-75977.2</v>
      </c>
      <c r="C43" s="26">
        <f>C44+C45</f>
        <v>-77664.4</v>
      </c>
      <c r="D43" s="26">
        <f>D44+D45</f>
        <v>-57007.6</v>
      </c>
      <c r="E43" s="26">
        <f>E44+E45</f>
        <v>-6441</v>
      </c>
      <c r="F43" s="26">
        <f aca="true" t="shared" si="16" ref="F43:N43">F44+F45</f>
        <v>-50502</v>
      </c>
      <c r="G43" s="26">
        <f t="shared" si="16"/>
        <v>-88118.2</v>
      </c>
      <c r="H43" s="26">
        <f t="shared" si="16"/>
        <v>-76699.2</v>
      </c>
      <c r="I43" s="26">
        <f>I44+I45</f>
        <v>-24137.6</v>
      </c>
      <c r="J43" s="26">
        <f>J44+J45</f>
        <v>-46204.2</v>
      </c>
      <c r="K43" s="26">
        <f>K44+K45</f>
        <v>-61058.4</v>
      </c>
      <c r="L43" s="26">
        <f>L44+L45</f>
        <v>-47883.8</v>
      </c>
      <c r="M43" s="26">
        <f t="shared" si="16"/>
        <v>-31703.4</v>
      </c>
      <c r="N43" s="26">
        <f t="shared" si="16"/>
        <v>-22021</v>
      </c>
      <c r="O43" s="25">
        <f aca="true" t="shared" si="17" ref="O43:O59">SUM(B43:N43)</f>
        <v>-665418</v>
      </c>
    </row>
    <row r="44" spans="1:26" ht="18.75" customHeight="1">
      <c r="A44" s="13" t="s">
        <v>56</v>
      </c>
      <c r="B44" s="20">
        <f>ROUND(-B9*$D$3,2)</f>
        <v>-75977.2</v>
      </c>
      <c r="C44" s="20">
        <f>ROUND(-C9*$D$3,2)</f>
        <v>-77664.4</v>
      </c>
      <c r="D44" s="20">
        <f>ROUND(-D9*$D$3,2)</f>
        <v>-57007.6</v>
      </c>
      <c r="E44" s="20">
        <f>ROUND(-E9*$D$3,2)</f>
        <v>-6441</v>
      </c>
      <c r="F44" s="20">
        <f aca="true" t="shared" si="18" ref="F44:N44">ROUND(-F9*$D$3,2)</f>
        <v>-50502</v>
      </c>
      <c r="G44" s="20">
        <f t="shared" si="18"/>
        <v>-88118.2</v>
      </c>
      <c r="H44" s="20">
        <f t="shared" si="18"/>
        <v>-76699.2</v>
      </c>
      <c r="I44" s="20">
        <f>ROUND(-I9*$D$3,2)</f>
        <v>-24137.6</v>
      </c>
      <c r="J44" s="20">
        <f>ROUND(-J9*$D$3,2)</f>
        <v>-46204.2</v>
      </c>
      <c r="K44" s="20">
        <f>ROUND(-K9*$D$3,2)</f>
        <v>-61058.4</v>
      </c>
      <c r="L44" s="20">
        <f>ROUND(-L9*$D$3,2)</f>
        <v>-47883.8</v>
      </c>
      <c r="M44" s="20">
        <f t="shared" si="18"/>
        <v>-31703.4</v>
      </c>
      <c r="N44" s="20">
        <f t="shared" si="18"/>
        <v>-22021</v>
      </c>
      <c r="O44" s="46">
        <f t="shared" si="17"/>
        <v>-665418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-33967.91</v>
      </c>
      <c r="C46" s="26">
        <f aca="true" t="shared" si="20" ref="C46:O46">SUM(C47:C57)</f>
        <v>-23836.34</v>
      </c>
      <c r="D46" s="26">
        <f t="shared" si="20"/>
        <v>-25080.57</v>
      </c>
      <c r="E46" s="26">
        <f t="shared" si="20"/>
        <v>-4306.26</v>
      </c>
      <c r="F46" s="26">
        <f t="shared" si="20"/>
        <v>-23621.03</v>
      </c>
      <c r="G46" s="26">
        <f t="shared" si="20"/>
        <v>-29021.86</v>
      </c>
      <c r="H46" s="26">
        <f t="shared" si="20"/>
        <v>-26338.71</v>
      </c>
      <c r="I46" s="26">
        <f t="shared" si="20"/>
        <v>-11269.33</v>
      </c>
      <c r="J46" s="26">
        <f t="shared" si="20"/>
        <v>-26579.52</v>
      </c>
      <c r="K46" s="26">
        <f t="shared" si="20"/>
        <v>-26122.16</v>
      </c>
      <c r="L46" s="26">
        <f t="shared" si="20"/>
        <v>-25728</v>
      </c>
      <c r="M46" s="26">
        <f t="shared" si="20"/>
        <v>-12399.01</v>
      </c>
      <c r="N46" s="26">
        <f t="shared" si="20"/>
        <v>-7089.16</v>
      </c>
      <c r="O46" s="26">
        <f t="shared" si="20"/>
        <v>-275359.86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-4500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-404.4</v>
      </c>
      <c r="C51" s="24">
        <v>-202.2</v>
      </c>
      <c r="D51" s="24">
        <v>-1685</v>
      </c>
      <c r="E51" s="24">
        <v>0</v>
      </c>
      <c r="F51" s="24">
        <v>0</v>
      </c>
      <c r="G51" s="24">
        <v>0</v>
      </c>
      <c r="H51" s="24">
        <v>-2561.2</v>
      </c>
      <c r="I51" s="24">
        <v>-337</v>
      </c>
      <c r="J51" s="24">
        <v>0</v>
      </c>
      <c r="K51" s="24">
        <v>-4718</v>
      </c>
      <c r="L51" s="24">
        <v>0</v>
      </c>
      <c r="M51" s="24">
        <v>-674</v>
      </c>
      <c r="N51" s="24">
        <v>-404.4</v>
      </c>
      <c r="O51" s="24">
        <f t="shared" si="17"/>
        <v>-10986.199999999999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107</v>
      </c>
      <c r="B54" s="24">
        <v>-33563.51</v>
      </c>
      <c r="C54" s="24">
        <v>-23634.14</v>
      </c>
      <c r="D54" s="24">
        <v>-22895.57</v>
      </c>
      <c r="E54" s="24">
        <v>-4306.26</v>
      </c>
      <c r="F54" s="24">
        <v>-23121.03</v>
      </c>
      <c r="G54" s="24">
        <v>-28521.86</v>
      </c>
      <c r="H54" s="24">
        <v>-23277.51</v>
      </c>
      <c r="I54" s="24">
        <v>-6432.33</v>
      </c>
      <c r="J54" s="24">
        <v>-26579.52</v>
      </c>
      <c r="K54" s="24">
        <v>-21404.16</v>
      </c>
      <c r="L54" s="24">
        <v>-25728</v>
      </c>
      <c r="M54" s="24">
        <v>-11725.01</v>
      </c>
      <c r="N54" s="24">
        <v>-6684.76</v>
      </c>
      <c r="O54" s="24">
        <f t="shared" si="17"/>
        <v>-257873.66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101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102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103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977260.7526593601</v>
      </c>
      <c r="C61" s="29">
        <f t="shared" si="21"/>
        <v>683617.8441525</v>
      </c>
      <c r="D61" s="29">
        <f t="shared" si="21"/>
        <v>670791.5550784001</v>
      </c>
      <c r="E61" s="29">
        <f t="shared" si="21"/>
        <v>126077.8741264</v>
      </c>
      <c r="F61" s="29">
        <f t="shared" si="21"/>
        <v>683972.1036082499</v>
      </c>
      <c r="G61" s="29">
        <f t="shared" si="21"/>
        <v>824348.0267999999</v>
      </c>
      <c r="H61" s="29">
        <f t="shared" si="21"/>
        <v>671752.963</v>
      </c>
      <c r="I61" s="29">
        <f t="shared" si="21"/>
        <v>184620.207103</v>
      </c>
      <c r="J61" s="29">
        <f>+J36+J42</f>
        <v>775636.79655</v>
      </c>
      <c r="K61" s="29">
        <f>+K36+K42</f>
        <v>611343.3555634001</v>
      </c>
      <c r="L61" s="29">
        <f>+L36+L42</f>
        <v>747798.2146772798</v>
      </c>
      <c r="M61" s="29">
        <f t="shared" si="21"/>
        <v>348806.7528722399</v>
      </c>
      <c r="N61" s="29">
        <f t="shared" si="21"/>
        <v>204172.77820864</v>
      </c>
      <c r="O61" s="29">
        <f>SUM(B61:N61)</f>
        <v>7510199.22439947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7" ht="18.75" customHeight="1">
      <c r="A64" s="2" t="s">
        <v>69</v>
      </c>
      <c r="B64" s="36">
        <f>SUM(B65:B78)</f>
        <v>977260.76</v>
      </c>
      <c r="C64" s="36">
        <f aca="true" t="shared" si="22" ref="C64:N64">SUM(C65:C78)</f>
        <v>683617.8400000001</v>
      </c>
      <c r="D64" s="36">
        <f t="shared" si="22"/>
        <v>670791.56</v>
      </c>
      <c r="E64" s="36">
        <f t="shared" si="22"/>
        <v>126077.88</v>
      </c>
      <c r="F64" s="36">
        <f t="shared" si="22"/>
        <v>683972.1</v>
      </c>
      <c r="G64" s="36">
        <f t="shared" si="22"/>
        <v>824348.03</v>
      </c>
      <c r="H64" s="36">
        <f t="shared" si="22"/>
        <v>671752.96</v>
      </c>
      <c r="I64" s="36">
        <f t="shared" si="22"/>
        <v>184620.21</v>
      </c>
      <c r="J64" s="36">
        <f t="shared" si="22"/>
        <v>775636.8</v>
      </c>
      <c r="K64" s="36">
        <f t="shared" si="22"/>
        <v>611343.36</v>
      </c>
      <c r="L64" s="36">
        <f t="shared" si="22"/>
        <v>747798.22</v>
      </c>
      <c r="M64" s="36">
        <f t="shared" si="22"/>
        <v>348806.75</v>
      </c>
      <c r="N64" s="36">
        <f t="shared" si="22"/>
        <v>204172.78</v>
      </c>
      <c r="O64" s="29">
        <f>SUM(O65:O78)</f>
        <v>7510199.25</v>
      </c>
      <c r="Q64" s="70"/>
    </row>
    <row r="65" spans="1:16" ht="18.75" customHeight="1">
      <c r="A65" s="17" t="s">
        <v>70</v>
      </c>
      <c r="B65" s="36">
        <f>186588.31+1150.08</f>
        <v>187738.38999999998</v>
      </c>
      <c r="C65" s="36">
        <f>196876.28+1167.17</f>
        <v>198043.45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385781.83999999997</v>
      </c>
      <c r="P65"/>
    </row>
    <row r="66" spans="1:16" ht="18.75" customHeight="1">
      <c r="A66" s="17" t="s">
        <v>71</v>
      </c>
      <c r="B66" s="36">
        <f>786014.96+3507.41</f>
        <v>789522.37</v>
      </c>
      <c r="C66" s="36">
        <f>482720.06+2854.33</f>
        <v>485574.39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1275096.76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670791.56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670791.56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126077.88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126077.88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683972.1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683972.1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824348.03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824348.03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671752.96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671752.96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184620.21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184620.21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775636.8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775636.8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611343.36</v>
      </c>
      <c r="L74" s="35">
        <v>0</v>
      </c>
      <c r="M74" s="35">
        <v>0</v>
      </c>
      <c r="N74" s="35">
        <v>0</v>
      </c>
      <c r="O74" s="29">
        <f t="shared" si="23"/>
        <v>611343.36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747798.22</v>
      </c>
      <c r="M75" s="35">
        <v>0</v>
      </c>
      <c r="N75" s="61">
        <v>0</v>
      </c>
      <c r="O75" s="26">
        <f t="shared" si="23"/>
        <v>747798.22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348806.75</v>
      </c>
      <c r="N76" s="35">
        <v>0</v>
      </c>
      <c r="O76" s="29">
        <f t="shared" si="23"/>
        <v>348806.75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204172.78</v>
      </c>
      <c r="O77" s="26">
        <f t="shared" si="23"/>
        <v>204172.78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2.3360242640540108</v>
      </c>
      <c r="C82" s="44">
        <v>2.2946864941042873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2.038472751107537</v>
      </c>
      <c r="C83" s="44">
        <v>1.9237859737701737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1.8680866042498392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2.6002001886395165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2.181160742906363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1.7297122690477376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2.0344156252143133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1.9909255495000677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1.9762722447045056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2.2259195087189902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2.1282254914745615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2.5268553832115312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2.475308117319299</v>
      </c>
      <c r="O94" s="50"/>
      <c r="P94"/>
      <c r="Z94"/>
    </row>
    <row r="95" spans="1:14" ht="21" customHeight="1">
      <c r="A95" s="67" t="s">
        <v>104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1" t="s">
        <v>110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</row>
    <row r="97" ht="14.25">
      <c r="A97" s="1" t="s">
        <v>109</v>
      </c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2017-12-05T17:10:31Z</dcterms:modified>
  <cp:category/>
  <cp:version/>
  <cp:contentType/>
  <cp:contentStatus/>
</cp:coreProperties>
</file>