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<sst xmlns="http://schemas.openxmlformats.org/spreadsheetml/2006/main" count="116" uniqueCount="114">
  <si>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</si>
  <si>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</si>
  <si>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</si>
  <si>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</si>
  <si>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</si>
  <si>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</si>
  <si>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</si>
  <si>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</si>
  <si>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</si>
  <si>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</si>
  <si>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</si>
  <si>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</si>
  <si>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</si>
  <si>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</si>
  <si>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</si>
  <si>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</si>
  <si>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</si>
  <si>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</si>
  <si>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</si>
  <si>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</si>
  <si>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</si>
  <si>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</si>
  <si>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</si>
  <si>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</si>
  <si>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</si>
  <si>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</si>
  <si>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</si>
  <si>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</si>
  <si>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</si>
  <si>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</si>
  <si>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</si>
  <si>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</si>
  <si>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</si>
  <si>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</si>
  <si>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</si>
  <si>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</si>
  <si>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</si>
  <si>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</si>
  <si>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</si>
  <si>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</si>
  <si>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</si>
  <si>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</si>
  <si>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</si>
  <si>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</si>
  <si>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</si>
  <si>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</si>
  <si>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</si>
  <si>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</si>
  <si>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</si>
  <si>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</si>
  <si>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</si>
  <si>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</si>
  <si>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</si>
  <si>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</si>
  <si>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</si>
  <si>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</si>
  <si>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</si>
  <si>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</si>
  <si>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</si>
  <si>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</si>
  <si>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</si>
  <si>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</si>
  <si>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</si>
  <si>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</si>
  <si>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</si>
  <si>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</si>
  <si>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</si>
  <si>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</si>
  <si>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</si>
  <si>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</si>
  <si>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</si>
  <si>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</si>
  <si>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</si>
  <si>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</si>
  <si>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</si>
  <si>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</si>
  <si>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</si>
  <si>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</si>
  <si>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</si>
  <si>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</si>
  <si>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</si>
  <si>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</si>
  <si>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</si>
  <si>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</si>
  <si>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</si>
  <si>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</si>
  <si>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</si>
  <si>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</si>
  <si>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</si>
  <si>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</si>
  <si>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</si>
  <si>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</si>
  <si>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</si>
  <si>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</si>
  <si>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</si>
  <si>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</si>
  <si>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</si>
  <si>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</si>
  <si>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</si>
  <si>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</si>
  <si>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</si>
  <si>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Nota:</t>
  </si>
  <si>
    <t>OPERAÇÃO 23/10/17 - VENCIMENTO 30/10/17</t>
  </si>
  <si>
    <r>
      <t>5.2.9. Ajuste de Remuneração Previsto Contratualmente  Ar-condicionado  (+)</t>
    </r>
    <r>
      <rPr>
        <vertAlign val="superscript"/>
        <sz val="10"/>
        <rFont val="Calibri"/>
        <family val="2"/>
      </rPr>
      <t xml:space="preserve"> (2)</t>
    </r>
  </si>
  <si>
    <r>
      <t xml:space="preserve">5.2.9. Ajuste de Remuneração Previsto Contratualmente  Ar-condicionado (-) </t>
    </r>
    <r>
      <rPr>
        <vertAlign val="superscript"/>
        <sz val="10"/>
        <rFont val="Calibri"/>
        <family val="2"/>
      </rPr>
      <t>(2)</t>
    </r>
  </si>
  <si>
    <r>
      <t>5.2.8. Ajuste de Remuneração Previsto Contratualmente</t>
    </r>
    <r>
      <rPr>
        <vertAlign val="superscript"/>
        <sz val="10"/>
        <rFont val="Calibri"/>
        <family val="2"/>
      </rPr>
      <t>(1)</t>
    </r>
  </si>
  <si>
    <t xml:space="preserve">(1) Ajuste de remuneração, previsto contratualmente, período de 25/08 a 24/09/17, parcela 19/20.
</t>
  </si>
  <si>
    <t>(2) Revisão do ajuste de remuneração, previsto contratualmente, período 25/08 a 24/09/17.</t>
  </si>
  <si>
    <t>(3) Revisão da remuneração do ar-condicionado, previsto contratualmente, período de 25/08 a 24/09/17.</t>
  </si>
  <si>
    <r>
      <t>5.2.10. Revisão do Ajuste de Remuneração Previsto Contratualmente</t>
    </r>
    <r>
      <rPr>
        <vertAlign val="superscript"/>
        <sz val="10"/>
        <rFont val="Calibri"/>
        <family val="2"/>
      </rPr>
      <t>(3)</t>
    </r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</si>
  <si>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</si>
  <si>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0"/>
        <color indexed="8"/>
        <rFont val="Calibri"/>
        <family val="2"/>
      </rPr>
      <t>(5)</t>
    </r>
  </si>
  <si>
    <t>(4) Revisão de passageiros transportados, processada pelo sistema de bilhetagem eletrônica, mês de setembro/17, total de 602.867passageiros.</t>
  </si>
  <si>
    <t>(5)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</si>
</sst>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31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31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31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99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4" t="s">
        <v>29</v>
      </c>
      <c r="I6" s="64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479356</v>
      </c>
      <c r="C7" s="10">
        <f>C8+C20+C24</f>
        <v>378164</v>
      </c>
      <c r="D7" s="10">
        <f>D8+D20+D24</f>
        <v>377680</v>
      </c>
      <c r="E7" s="10">
        <f>E8+E20+E24</f>
        <v>54486</v>
      </c>
      <c r="F7" s="10">
        <f aca="true" t="shared" si="0" ref="F7:N7">F8+F20+F24</f>
        <v>327538</v>
      </c>
      <c r="G7" s="10">
        <f t="shared" si="0"/>
        <v>514249</v>
      </c>
      <c r="H7" s="10">
        <f>H8+H20+H24</f>
        <v>368094</v>
      </c>
      <c r="I7" s="10">
        <f>I8+I20+I24</f>
        <v>105372</v>
      </c>
      <c r="J7" s="10">
        <f>J8+J20+J24</f>
        <v>413647</v>
      </c>
      <c r="K7" s="10">
        <f>K8+K20+K24</f>
        <v>300384</v>
      </c>
      <c r="L7" s="10">
        <f>L8+L20+L24</f>
        <v>368238</v>
      </c>
      <c r="M7" s="10">
        <f t="shared" si="0"/>
        <v>149485</v>
      </c>
      <c r="N7" s="10">
        <f t="shared" si="0"/>
        <v>91761</v>
      </c>
      <c r="O7" s="10">
        <f>+O8+O20+O24</f>
        <v>3928454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196486</v>
      </c>
      <c r="C8" s="12">
        <f>+C9+C12+C16</f>
        <v>166780</v>
      </c>
      <c r="D8" s="12">
        <f>+D9+D12+D16</f>
        <v>179414</v>
      </c>
      <c r="E8" s="12">
        <f>+E9+E12+E16</f>
        <v>23325</v>
      </c>
      <c r="F8" s="12">
        <f aca="true" t="shared" si="1" ref="F8:N8">+F9+F12+F16</f>
        <v>143791</v>
      </c>
      <c r="G8" s="12">
        <f t="shared" si="1"/>
        <v>232039</v>
      </c>
      <c r="H8" s="12">
        <f>+H9+H12+H16</f>
        <v>159441</v>
      </c>
      <c r="I8" s="12">
        <f>+I9+I12+I16</f>
        <v>48505</v>
      </c>
      <c r="J8" s="12">
        <f>+J9+J12+J16</f>
        <v>187327</v>
      </c>
      <c r="K8" s="12">
        <f>+K9+K12+K16</f>
        <v>137091</v>
      </c>
      <c r="L8" s="12">
        <f>+L9+L12+L16</f>
        <v>157495</v>
      </c>
      <c r="M8" s="12">
        <f t="shared" si="1"/>
        <v>73273</v>
      </c>
      <c r="N8" s="12">
        <f t="shared" si="1"/>
        <v>46651</v>
      </c>
      <c r="O8" s="12">
        <f>SUM(B8:N8)</f>
        <v>1751618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19242</v>
      </c>
      <c r="C9" s="14">
        <v>20546</v>
      </c>
      <c r="D9" s="14">
        <v>14962</v>
      </c>
      <c r="E9" s="14">
        <v>1605</v>
      </c>
      <c r="F9" s="14">
        <v>12461</v>
      </c>
      <c r="G9" s="14">
        <v>22304</v>
      </c>
      <c r="H9" s="14">
        <v>19771</v>
      </c>
      <c r="I9" s="14">
        <v>6063</v>
      </c>
      <c r="J9" s="14">
        <v>12537</v>
      </c>
      <c r="K9" s="14">
        <v>16029</v>
      </c>
      <c r="L9" s="14">
        <v>12506</v>
      </c>
      <c r="M9" s="14">
        <v>8720</v>
      </c>
      <c r="N9" s="14">
        <v>5761</v>
      </c>
      <c r="O9" s="12">
        <f aca="true" t="shared" si="2" ref="O9:O19">SUM(B9:N9)</f>
        <v>172507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19242</v>
      </c>
      <c r="C10" s="14">
        <f>+C9-C11</f>
        <v>20546</v>
      </c>
      <c r="D10" s="14">
        <f>+D9-D11</f>
        <v>14962</v>
      </c>
      <c r="E10" s="14">
        <f>+E9-E11</f>
        <v>1605</v>
      </c>
      <c r="F10" s="14">
        <f aca="true" t="shared" si="3" ref="F10:N10">+F9-F11</f>
        <v>12461</v>
      </c>
      <c r="G10" s="14">
        <f t="shared" si="3"/>
        <v>22304</v>
      </c>
      <c r="H10" s="14">
        <f>+H9-H11</f>
        <v>19771</v>
      </c>
      <c r="I10" s="14">
        <f>+I9-I11</f>
        <v>6063</v>
      </c>
      <c r="J10" s="14">
        <f>+J9-J11</f>
        <v>12537</v>
      </c>
      <c r="K10" s="14">
        <f>+K9-K11</f>
        <v>16029</v>
      </c>
      <c r="L10" s="14">
        <f>+L9-L11</f>
        <v>12506</v>
      </c>
      <c r="M10" s="14">
        <f t="shared" si="3"/>
        <v>8720</v>
      </c>
      <c r="N10" s="14">
        <f t="shared" si="3"/>
        <v>5761</v>
      </c>
      <c r="O10" s="12">
        <f t="shared" si="2"/>
        <v>172507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166506</v>
      </c>
      <c r="C12" s="14">
        <f>C13+C14+C15</f>
        <v>137826</v>
      </c>
      <c r="D12" s="14">
        <f>D13+D14+D15</f>
        <v>155698</v>
      </c>
      <c r="E12" s="14">
        <f>E13+E14+E15</f>
        <v>20548</v>
      </c>
      <c r="F12" s="14">
        <f aca="true" t="shared" si="4" ref="F12:N12">F13+F14+F15</f>
        <v>123696</v>
      </c>
      <c r="G12" s="14">
        <f t="shared" si="4"/>
        <v>196384</v>
      </c>
      <c r="H12" s="14">
        <f>H13+H14+H15</f>
        <v>131394</v>
      </c>
      <c r="I12" s="14">
        <f>I13+I14+I15</f>
        <v>39975</v>
      </c>
      <c r="J12" s="14">
        <f>J13+J14+J15</f>
        <v>163965</v>
      </c>
      <c r="K12" s="14">
        <f>K13+K14+K15</f>
        <v>113914</v>
      </c>
      <c r="L12" s="14">
        <f>L13+L14+L15</f>
        <v>135494</v>
      </c>
      <c r="M12" s="14">
        <f t="shared" si="4"/>
        <v>61092</v>
      </c>
      <c r="N12" s="14">
        <f t="shared" si="4"/>
        <v>38979</v>
      </c>
      <c r="O12" s="12">
        <f t="shared" si="2"/>
        <v>1485471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80351</v>
      </c>
      <c r="C13" s="14">
        <v>67398</v>
      </c>
      <c r="D13" s="14">
        <v>73560</v>
      </c>
      <c r="E13" s="14">
        <v>9925</v>
      </c>
      <c r="F13" s="14">
        <v>57445</v>
      </c>
      <c r="G13" s="14">
        <v>93416</v>
      </c>
      <c r="H13" s="14">
        <v>65461</v>
      </c>
      <c r="I13" s="14">
        <v>20154</v>
      </c>
      <c r="J13" s="14">
        <v>81563</v>
      </c>
      <c r="K13" s="14">
        <v>54296</v>
      </c>
      <c r="L13" s="14">
        <v>64481</v>
      </c>
      <c r="M13" s="14">
        <v>28774</v>
      </c>
      <c r="N13" s="14">
        <v>17846</v>
      </c>
      <c r="O13" s="12">
        <f t="shared" si="2"/>
        <v>714670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81370</v>
      </c>
      <c r="C14" s="14">
        <v>64144</v>
      </c>
      <c r="D14" s="14">
        <v>79099</v>
      </c>
      <c r="E14" s="14">
        <v>9869</v>
      </c>
      <c r="F14" s="14">
        <v>61921</v>
      </c>
      <c r="G14" s="14">
        <v>94358</v>
      </c>
      <c r="H14" s="14">
        <v>61099</v>
      </c>
      <c r="I14" s="14">
        <v>18418</v>
      </c>
      <c r="J14" s="14">
        <v>79146</v>
      </c>
      <c r="K14" s="14">
        <v>55905</v>
      </c>
      <c r="L14" s="14">
        <v>67566</v>
      </c>
      <c r="M14" s="14">
        <v>30298</v>
      </c>
      <c r="N14" s="14">
        <v>20119</v>
      </c>
      <c r="O14" s="12">
        <f t="shared" si="2"/>
        <v>723312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4785</v>
      </c>
      <c r="C15" s="14">
        <v>6284</v>
      </c>
      <c r="D15" s="14">
        <v>3039</v>
      </c>
      <c r="E15" s="14">
        <v>754</v>
      </c>
      <c r="F15" s="14">
        <v>4330</v>
      </c>
      <c r="G15" s="14">
        <v>8610</v>
      </c>
      <c r="H15" s="14">
        <v>4834</v>
      </c>
      <c r="I15" s="14">
        <v>1403</v>
      </c>
      <c r="J15" s="14">
        <v>3256</v>
      </c>
      <c r="K15" s="14">
        <v>3713</v>
      </c>
      <c r="L15" s="14">
        <v>3447</v>
      </c>
      <c r="M15" s="14">
        <v>2020</v>
      </c>
      <c r="N15" s="14">
        <v>1014</v>
      </c>
      <c r="O15" s="12">
        <f t="shared" si="2"/>
        <v>47489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10738</v>
      </c>
      <c r="C16" s="14">
        <f>C17+C18+C19</f>
        <v>8408</v>
      </c>
      <c r="D16" s="14">
        <f>D17+D18+D19</f>
        <v>8754</v>
      </c>
      <c r="E16" s="14">
        <f>E17+E18+E19</f>
        <v>1172</v>
      </c>
      <c r="F16" s="14">
        <f aca="true" t="shared" si="5" ref="F16:N16">F17+F18+F19</f>
        <v>7634</v>
      </c>
      <c r="G16" s="14">
        <f t="shared" si="5"/>
        <v>13351</v>
      </c>
      <c r="H16" s="14">
        <f>H17+H18+H19</f>
        <v>8276</v>
      </c>
      <c r="I16" s="14">
        <f>I17+I18+I19</f>
        <v>2467</v>
      </c>
      <c r="J16" s="14">
        <f>J17+J18+J19</f>
        <v>10825</v>
      </c>
      <c r="K16" s="14">
        <f>K17+K18+K19</f>
        <v>7148</v>
      </c>
      <c r="L16" s="14">
        <f>L17+L18+L19</f>
        <v>9495</v>
      </c>
      <c r="M16" s="14">
        <f t="shared" si="5"/>
        <v>3461</v>
      </c>
      <c r="N16" s="14">
        <f t="shared" si="5"/>
        <v>1911</v>
      </c>
      <c r="O16" s="12">
        <f t="shared" si="2"/>
        <v>93640</v>
      </c>
    </row>
    <row r="17" spans="1:26" ht="18.75" customHeight="1">
      <c r="A17" s="15" t="s">
        <v>16</v>
      </c>
      <c r="B17" s="14">
        <v>10689</v>
      </c>
      <c r="C17" s="14">
        <v>8373</v>
      </c>
      <c r="D17" s="14">
        <v>8706</v>
      </c>
      <c r="E17" s="14">
        <v>1162</v>
      </c>
      <c r="F17" s="14">
        <v>7596</v>
      </c>
      <c r="G17" s="14">
        <v>13304</v>
      </c>
      <c r="H17" s="14">
        <v>8226</v>
      </c>
      <c r="I17" s="14">
        <v>2459</v>
      </c>
      <c r="J17" s="14">
        <v>10792</v>
      </c>
      <c r="K17" s="14">
        <v>7109</v>
      </c>
      <c r="L17" s="14">
        <v>9436</v>
      </c>
      <c r="M17" s="14">
        <v>3431</v>
      </c>
      <c r="N17" s="14">
        <v>1890</v>
      </c>
      <c r="O17" s="12">
        <f t="shared" si="2"/>
        <v>93173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38</v>
      </c>
      <c r="C18" s="14">
        <v>30</v>
      </c>
      <c r="D18" s="14">
        <v>40</v>
      </c>
      <c r="E18" s="14">
        <v>7</v>
      </c>
      <c r="F18" s="14">
        <v>23</v>
      </c>
      <c r="G18" s="14">
        <v>40</v>
      </c>
      <c r="H18" s="14">
        <v>42</v>
      </c>
      <c r="I18" s="14">
        <v>6</v>
      </c>
      <c r="J18" s="14">
        <v>31</v>
      </c>
      <c r="K18" s="14">
        <v>37</v>
      </c>
      <c r="L18" s="14">
        <v>54</v>
      </c>
      <c r="M18" s="14">
        <v>28</v>
      </c>
      <c r="N18" s="14">
        <v>21</v>
      </c>
      <c r="O18" s="12">
        <f t="shared" si="2"/>
        <v>397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5</v>
      </c>
      <c r="D19" s="14">
        <v>8</v>
      </c>
      <c r="E19" s="14">
        <v>3</v>
      </c>
      <c r="F19" s="14">
        <v>15</v>
      </c>
      <c r="G19" s="14">
        <v>7</v>
      </c>
      <c r="H19" s="14">
        <v>8</v>
      </c>
      <c r="I19" s="14">
        <v>2</v>
      </c>
      <c r="J19" s="14">
        <v>2</v>
      </c>
      <c r="K19" s="14">
        <v>2</v>
      </c>
      <c r="L19" s="14">
        <v>5</v>
      </c>
      <c r="M19" s="14">
        <v>2</v>
      </c>
      <c r="N19" s="14">
        <v>0</v>
      </c>
      <c r="O19" s="12">
        <f t="shared" si="2"/>
        <v>70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122415</v>
      </c>
      <c r="C20" s="18">
        <f>C21+C22+C23</f>
        <v>83053</v>
      </c>
      <c r="D20" s="18">
        <f>D21+D22+D23</f>
        <v>76411</v>
      </c>
      <c r="E20" s="18">
        <f>E21+E22+E23</f>
        <v>11184</v>
      </c>
      <c r="F20" s="18">
        <f aca="true" t="shared" si="6" ref="F20:N20">F21+F22+F23</f>
        <v>66501</v>
      </c>
      <c r="G20" s="18">
        <f t="shared" si="6"/>
        <v>104930</v>
      </c>
      <c r="H20" s="18">
        <f>H21+H22+H23</f>
        <v>88081</v>
      </c>
      <c r="I20" s="18">
        <f>I21+I22+I23</f>
        <v>24470</v>
      </c>
      <c r="J20" s="18">
        <f>J21+J22+J23</f>
        <v>103112</v>
      </c>
      <c r="K20" s="18">
        <f>K21+K22+K23</f>
        <v>69597</v>
      </c>
      <c r="L20" s="18">
        <f>L21+L22+L23</f>
        <v>104990</v>
      </c>
      <c r="M20" s="18">
        <f t="shared" si="6"/>
        <v>40575</v>
      </c>
      <c r="N20" s="18">
        <f t="shared" si="6"/>
        <v>23607</v>
      </c>
      <c r="O20" s="12">
        <f aca="true" t="shared" si="7" ref="O20:O26">SUM(B20:N20)</f>
        <v>918926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64359</v>
      </c>
      <c r="C21" s="14">
        <v>46300</v>
      </c>
      <c r="D21" s="14">
        <v>40535</v>
      </c>
      <c r="E21" s="14">
        <v>6297</v>
      </c>
      <c r="F21" s="14">
        <v>34905</v>
      </c>
      <c r="G21" s="14">
        <v>56119</v>
      </c>
      <c r="H21" s="14">
        <v>49349</v>
      </c>
      <c r="I21" s="14">
        <v>14062</v>
      </c>
      <c r="J21" s="14">
        <v>57097</v>
      </c>
      <c r="K21" s="14">
        <v>37556</v>
      </c>
      <c r="L21" s="14">
        <v>55482</v>
      </c>
      <c r="M21" s="14">
        <v>21576</v>
      </c>
      <c r="N21" s="14">
        <v>12192</v>
      </c>
      <c r="O21" s="12">
        <f t="shared" si="7"/>
        <v>495829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55601</v>
      </c>
      <c r="C22" s="14">
        <v>34540</v>
      </c>
      <c r="D22" s="14">
        <v>34641</v>
      </c>
      <c r="E22" s="14">
        <v>4625</v>
      </c>
      <c r="F22" s="14">
        <v>29976</v>
      </c>
      <c r="G22" s="14">
        <v>45798</v>
      </c>
      <c r="H22" s="14">
        <v>37045</v>
      </c>
      <c r="I22" s="14">
        <v>9887</v>
      </c>
      <c r="J22" s="14">
        <v>44308</v>
      </c>
      <c r="K22" s="14">
        <v>30602</v>
      </c>
      <c r="L22" s="14">
        <v>47580</v>
      </c>
      <c r="M22" s="14">
        <v>18121</v>
      </c>
      <c r="N22" s="14">
        <v>10970</v>
      </c>
      <c r="O22" s="12">
        <f t="shared" si="7"/>
        <v>403694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2455</v>
      </c>
      <c r="C23" s="14">
        <v>2213</v>
      </c>
      <c r="D23" s="14">
        <v>1235</v>
      </c>
      <c r="E23" s="14">
        <v>262</v>
      </c>
      <c r="F23" s="14">
        <v>1620</v>
      </c>
      <c r="G23" s="14">
        <v>3013</v>
      </c>
      <c r="H23" s="14">
        <v>1687</v>
      </c>
      <c r="I23" s="14">
        <v>521</v>
      </c>
      <c r="J23" s="14">
        <v>1707</v>
      </c>
      <c r="K23" s="14">
        <v>1439</v>
      </c>
      <c r="L23" s="14">
        <v>1928</v>
      </c>
      <c r="M23" s="14">
        <v>878</v>
      </c>
      <c r="N23" s="14">
        <v>445</v>
      </c>
      <c r="O23" s="12">
        <f t="shared" si="7"/>
        <v>19403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160455</v>
      </c>
      <c r="C24" s="14">
        <f>C25+C26</f>
        <v>128331</v>
      </c>
      <c r="D24" s="14">
        <f>D25+D26</f>
        <v>121855</v>
      </c>
      <c r="E24" s="14">
        <f>E25+E26</f>
        <v>19977</v>
      </c>
      <c r="F24" s="14">
        <f aca="true" t="shared" si="8" ref="F24:N24">F25+F26</f>
        <v>117246</v>
      </c>
      <c r="G24" s="14">
        <f t="shared" si="8"/>
        <v>177280</v>
      </c>
      <c r="H24" s="14">
        <f>H25+H26</f>
        <v>120572</v>
      </c>
      <c r="I24" s="14">
        <f>I25+I26</f>
        <v>32397</v>
      </c>
      <c r="J24" s="14">
        <f>J25+J26</f>
        <v>123208</v>
      </c>
      <c r="K24" s="14">
        <f>K25+K26</f>
        <v>93696</v>
      </c>
      <c r="L24" s="14">
        <f>L25+L26</f>
        <v>105753</v>
      </c>
      <c r="M24" s="14">
        <f t="shared" si="8"/>
        <v>35637</v>
      </c>
      <c r="N24" s="14">
        <f t="shared" si="8"/>
        <v>21503</v>
      </c>
      <c r="O24" s="12">
        <f t="shared" si="7"/>
        <v>1257910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63785</v>
      </c>
      <c r="C25" s="14">
        <v>58618</v>
      </c>
      <c r="D25" s="14">
        <v>54232</v>
      </c>
      <c r="E25" s="14">
        <v>10178</v>
      </c>
      <c r="F25" s="14">
        <v>52038</v>
      </c>
      <c r="G25" s="14">
        <v>84485</v>
      </c>
      <c r="H25" s="14">
        <v>58201</v>
      </c>
      <c r="I25" s="14">
        <v>17428</v>
      </c>
      <c r="J25" s="14">
        <v>50676</v>
      </c>
      <c r="K25" s="14">
        <v>43964</v>
      </c>
      <c r="L25" s="14">
        <v>43678</v>
      </c>
      <c r="M25" s="14">
        <v>14655</v>
      </c>
      <c r="N25" s="14">
        <v>7678</v>
      </c>
      <c r="O25" s="12">
        <f t="shared" si="7"/>
        <v>559616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96670</v>
      </c>
      <c r="C26" s="14">
        <v>69713</v>
      </c>
      <c r="D26" s="14">
        <v>67623</v>
      </c>
      <c r="E26" s="14">
        <v>9799</v>
      </c>
      <c r="F26" s="14">
        <v>65208</v>
      </c>
      <c r="G26" s="14">
        <v>92795</v>
      </c>
      <c r="H26" s="14">
        <v>62371</v>
      </c>
      <c r="I26" s="14">
        <v>14969</v>
      </c>
      <c r="J26" s="14">
        <v>72532</v>
      </c>
      <c r="K26" s="14">
        <v>49732</v>
      </c>
      <c r="L26" s="14">
        <v>62075</v>
      </c>
      <c r="M26" s="14">
        <v>20982</v>
      </c>
      <c r="N26" s="14">
        <v>13825</v>
      </c>
      <c r="O26" s="12">
        <f t="shared" si="7"/>
        <v>698294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1005686.48848376</v>
      </c>
      <c r="C36" s="58">
        <f aca="true" t="shared" si="11" ref="C36:N36">C37+C38+C39+C40</f>
        <v>766159.8584019999</v>
      </c>
      <c r="D36" s="58">
        <f t="shared" si="11"/>
        <v>715834.040884</v>
      </c>
      <c r="E36" s="58">
        <f t="shared" si="11"/>
        <v>141651.60194239998</v>
      </c>
      <c r="F36" s="58">
        <f t="shared" si="11"/>
        <v>714537.5691729</v>
      </c>
      <c r="G36" s="58">
        <f t="shared" si="11"/>
        <v>889638.8352000001</v>
      </c>
      <c r="H36" s="58">
        <f t="shared" si="11"/>
        <v>752428.439</v>
      </c>
      <c r="I36" s="58">
        <f>I37+I38+I39+I40</f>
        <v>209818.2810744</v>
      </c>
      <c r="J36" s="58">
        <f>J37+J38+J39+J40</f>
        <v>821617.7551345999</v>
      </c>
      <c r="K36" s="58">
        <f>K37+K38+K39+K40</f>
        <v>672217.8575711999</v>
      </c>
      <c r="L36" s="58">
        <f>L37+L38+L39+L40</f>
        <v>787858.79672288</v>
      </c>
      <c r="M36" s="58">
        <f t="shared" si="11"/>
        <v>380106.19931354997</v>
      </c>
      <c r="N36" s="58">
        <f t="shared" si="11"/>
        <v>227155.69234416002</v>
      </c>
      <c r="O36" s="58">
        <f>O37+O38+O39+O40</f>
        <v>8084711.41524585</v>
      </c>
    </row>
    <row r="37" spans="1:15" ht="18.75" customHeight="1">
      <c r="A37" s="55" t="s">
        <v>50</v>
      </c>
      <c r="B37" s="52">
        <f aca="true" t="shared" si="12" ref="B37:N37">B29*B7</f>
        <v>1001326.7484</v>
      </c>
      <c r="C37" s="52">
        <f t="shared" si="12"/>
        <v>763134.9519999999</v>
      </c>
      <c r="D37" s="52">
        <f t="shared" si="12"/>
        <v>705581.7760000001</v>
      </c>
      <c r="E37" s="52">
        <f t="shared" si="12"/>
        <v>141347.5812</v>
      </c>
      <c r="F37" s="52">
        <f t="shared" si="12"/>
        <v>714458.6394</v>
      </c>
      <c r="G37" s="52">
        <f t="shared" si="12"/>
        <v>889599.3451</v>
      </c>
      <c r="H37" s="52">
        <f t="shared" si="12"/>
        <v>748740.0054</v>
      </c>
      <c r="I37" s="52">
        <f>I29*I7</f>
        <v>209753.5032</v>
      </c>
      <c r="J37" s="52">
        <f>J29*J7</f>
        <v>817366.472</v>
      </c>
      <c r="K37" s="52">
        <f>K29*K7</f>
        <v>668504.592</v>
      </c>
      <c r="L37" s="52">
        <f>L29*L7</f>
        <v>783499.9926</v>
      </c>
      <c r="M37" s="52">
        <f t="shared" si="12"/>
        <v>377599.11</v>
      </c>
      <c r="N37" s="52">
        <f t="shared" si="12"/>
        <v>227108.475</v>
      </c>
      <c r="O37" s="54">
        <f>SUM(B37:N37)</f>
        <v>8048021.1923</v>
      </c>
    </row>
    <row r="38" spans="1:15" ht="18.75" customHeight="1">
      <c r="A38" s="55" t="s">
        <v>51</v>
      </c>
      <c r="B38" s="52">
        <f aca="true" t="shared" si="13" ref="B38:N38">B30*B7</f>
        <v>-2969.3899162400003</v>
      </c>
      <c r="C38" s="52">
        <f t="shared" si="13"/>
        <v>-2219.633598</v>
      </c>
      <c r="D38" s="52">
        <f t="shared" si="13"/>
        <v>-2096.1051159999997</v>
      </c>
      <c r="E38" s="52">
        <f t="shared" si="13"/>
        <v>-342.2592576</v>
      </c>
      <c r="F38" s="52">
        <f t="shared" si="13"/>
        <v>-2082.4702271</v>
      </c>
      <c r="G38" s="52">
        <f t="shared" si="13"/>
        <v>-2622.6699000000003</v>
      </c>
      <c r="H38" s="52">
        <f t="shared" si="13"/>
        <v>-2061.3264</v>
      </c>
      <c r="I38" s="52">
        <f>I30*I7</f>
        <v>-590.0621256000001</v>
      </c>
      <c r="J38" s="52">
        <f>J30*J7</f>
        <v>-2352.9068654</v>
      </c>
      <c r="K38" s="52">
        <f>K30*K7</f>
        <v>-1912.1544288</v>
      </c>
      <c r="L38" s="52">
        <f>L30*L7</f>
        <v>-2301.57587712</v>
      </c>
      <c r="M38" s="52">
        <f t="shared" si="13"/>
        <v>-1101.4906864499999</v>
      </c>
      <c r="N38" s="52">
        <f t="shared" si="13"/>
        <v>-671.82265584</v>
      </c>
      <c r="O38" s="25">
        <f>SUM(B38:N38)</f>
        <v>-23323.867054149996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4072.05</v>
      </c>
      <c r="C40" s="52">
        <v>2852.02</v>
      </c>
      <c r="D40" s="52">
        <v>10186.97</v>
      </c>
      <c r="E40" s="52">
        <v>0</v>
      </c>
      <c r="F40" s="52">
        <v>0</v>
      </c>
      <c r="G40" s="52">
        <v>0</v>
      </c>
      <c r="H40" s="52">
        <v>3507.04</v>
      </c>
      <c r="I40" s="52">
        <v>0</v>
      </c>
      <c r="J40" s="52">
        <v>4057.59</v>
      </c>
      <c r="K40" s="52">
        <v>3506.82</v>
      </c>
      <c r="L40" s="52">
        <v>4058.14</v>
      </c>
      <c r="M40" s="52">
        <v>2337.42</v>
      </c>
      <c r="N40" s="52">
        <v>0</v>
      </c>
      <c r="O40" s="54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</f>
        <v>114465.76999999999</v>
      </c>
      <c r="C42" s="25">
        <f aca="true" t="shared" si="15" ref="C42:N42">+C43+C46+C58+C59</f>
        <v>-142695.98</v>
      </c>
      <c r="D42" s="25">
        <f t="shared" si="15"/>
        <v>-133208.75999999998</v>
      </c>
      <c r="E42" s="25">
        <f t="shared" si="15"/>
        <v>-19900.299999999996</v>
      </c>
      <c r="F42" s="25">
        <f t="shared" si="15"/>
        <v>49842.73000000001</v>
      </c>
      <c r="G42" s="25">
        <f t="shared" si="15"/>
        <v>23440.73999999999</v>
      </c>
      <c r="H42" s="25">
        <f t="shared" si="15"/>
        <v>-154443.67000000004</v>
      </c>
      <c r="I42" s="25">
        <f>+I43+I46+I58+I59</f>
        <v>-46455.409999999996</v>
      </c>
      <c r="J42" s="25">
        <f>+J43+J46+J58+J59</f>
        <v>-67161.73</v>
      </c>
      <c r="K42" s="25">
        <f>+K43+K46+K58+K59</f>
        <v>-141619.11</v>
      </c>
      <c r="L42" s="25">
        <f>+L43+L46+L58+L59</f>
        <v>-42930.90999999999</v>
      </c>
      <c r="M42" s="25">
        <f t="shared" si="15"/>
        <v>-77806.43</v>
      </c>
      <c r="N42" s="25">
        <f t="shared" si="15"/>
        <v>-45711.979999999996</v>
      </c>
      <c r="O42" s="25">
        <f>+O43+O46+O58+O59</f>
        <v>-684185.0400000005</v>
      </c>
    </row>
    <row r="43" spans="1:15" ht="18.75" customHeight="1">
      <c r="A43" s="17" t="s">
        <v>55</v>
      </c>
      <c r="B43" s="26">
        <f>B44+B45</f>
        <v>-73119.6</v>
      </c>
      <c r="C43" s="26">
        <f>C44+C45</f>
        <v>-78074.8</v>
      </c>
      <c r="D43" s="26">
        <f>D44+D45</f>
        <v>-56855.6</v>
      </c>
      <c r="E43" s="26">
        <f>E44+E45</f>
        <v>-6099</v>
      </c>
      <c r="F43" s="26">
        <f aca="true" t="shared" si="16" ref="F43:N43">F44+F45</f>
        <v>-47351.8</v>
      </c>
      <c r="G43" s="26">
        <f t="shared" si="16"/>
        <v>-84755.2</v>
      </c>
      <c r="H43" s="26">
        <f t="shared" si="16"/>
        <v>-75129.8</v>
      </c>
      <c r="I43" s="26">
        <f>I44+I45</f>
        <v>-23039.4</v>
      </c>
      <c r="J43" s="26">
        <f>J44+J45</f>
        <v>-47640.6</v>
      </c>
      <c r="K43" s="26">
        <f>K44+K45</f>
        <v>-60910.2</v>
      </c>
      <c r="L43" s="26">
        <f>L44+L45</f>
        <v>-47522.8</v>
      </c>
      <c r="M43" s="26">
        <f t="shared" si="16"/>
        <v>-33136</v>
      </c>
      <c r="N43" s="26">
        <f t="shared" si="16"/>
        <v>-21891.8</v>
      </c>
      <c r="O43" s="25">
        <f aca="true" t="shared" si="17" ref="O43:O59">SUM(B43:N43)</f>
        <v>-655526.6000000001</v>
      </c>
    </row>
    <row r="44" spans="1:26" ht="18.75" customHeight="1">
      <c r="A44" s="13" t="s">
        <v>56</v>
      </c>
      <c r="B44" s="20">
        <f>ROUND(-B9*$D$3,2)</f>
        <v>-73119.6</v>
      </c>
      <c r="C44" s="20">
        <f>ROUND(-C9*$D$3,2)</f>
        <v>-78074.8</v>
      </c>
      <c r="D44" s="20">
        <f>ROUND(-D9*$D$3,2)</f>
        <v>-56855.6</v>
      </c>
      <c r="E44" s="20">
        <f>ROUND(-E9*$D$3,2)</f>
        <v>-6099</v>
      </c>
      <c r="F44" s="20">
        <f aca="true" t="shared" si="18" ref="F44:N44">ROUND(-F9*$D$3,2)</f>
        <v>-47351.8</v>
      </c>
      <c r="G44" s="20">
        <f t="shared" si="18"/>
        <v>-84755.2</v>
      </c>
      <c r="H44" s="20">
        <f t="shared" si="18"/>
        <v>-75129.8</v>
      </c>
      <c r="I44" s="20">
        <f>ROUND(-I9*$D$3,2)</f>
        <v>-23039.4</v>
      </c>
      <c r="J44" s="20">
        <f>ROUND(-J9*$D$3,2)</f>
        <v>-47640.6</v>
      </c>
      <c r="K44" s="20">
        <f>ROUND(-K9*$D$3,2)</f>
        <v>-60910.2</v>
      </c>
      <c r="L44" s="20">
        <f>ROUND(-L9*$D$3,2)</f>
        <v>-47522.8</v>
      </c>
      <c r="M44" s="20">
        <f t="shared" si="18"/>
        <v>-33136</v>
      </c>
      <c r="N44" s="20">
        <f t="shared" si="18"/>
        <v>-21891.8</v>
      </c>
      <c r="O44" s="44">
        <f t="shared" si="17"/>
        <v>-655526.6000000001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-150612.03999999998</v>
      </c>
      <c r="C46" s="26">
        <f aca="true" t="shared" si="20" ref="C46:O46">SUM(C47:C57)</f>
        <v>-100721.59</v>
      </c>
      <c r="D46" s="26">
        <f t="shared" si="20"/>
        <v>-98079.90999999999</v>
      </c>
      <c r="E46" s="26">
        <f t="shared" si="20"/>
        <v>-21948.289999999997</v>
      </c>
      <c r="F46" s="26">
        <f t="shared" si="20"/>
        <v>-103020.81999999999</v>
      </c>
      <c r="G46" s="26">
        <f t="shared" si="20"/>
        <v>-127897.3</v>
      </c>
      <c r="H46" s="26">
        <f t="shared" si="20"/>
        <v>-99940.23000000001</v>
      </c>
      <c r="I46" s="26">
        <f t="shared" si="20"/>
        <v>-31190.199999999997</v>
      </c>
      <c r="J46" s="26">
        <f t="shared" si="20"/>
        <v>-115207.34</v>
      </c>
      <c r="K46" s="26">
        <f t="shared" si="20"/>
        <v>-90190.53</v>
      </c>
      <c r="L46" s="26">
        <f t="shared" si="20"/>
        <v>-113155.12</v>
      </c>
      <c r="M46" s="26">
        <f t="shared" si="20"/>
        <v>-49730.59</v>
      </c>
      <c r="N46" s="26">
        <f t="shared" si="20"/>
        <v>-28955.6</v>
      </c>
      <c r="O46" s="26">
        <f t="shared" si="20"/>
        <v>-1130649.56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105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38.75</v>
      </c>
      <c r="C55" s="24">
        <v>541.04</v>
      </c>
      <c r="D55" s="24">
        <v>530.41</v>
      </c>
      <c r="E55" s="24">
        <v>0</v>
      </c>
      <c r="F55" s="24">
        <v>0</v>
      </c>
      <c r="G55" s="24">
        <v>0</v>
      </c>
      <c r="H55" s="24">
        <v>563.2</v>
      </c>
      <c r="I55" s="24">
        <v>147.88</v>
      </c>
      <c r="J55" s="24">
        <v>128.6</v>
      </c>
      <c r="K55" s="24">
        <v>568.34</v>
      </c>
      <c r="L55" s="24">
        <v>0</v>
      </c>
      <c r="M55" s="24">
        <v>305.18</v>
      </c>
      <c r="N55" s="24">
        <v>169.43</v>
      </c>
      <c r="O55" s="24">
        <f t="shared" si="17"/>
        <v>2992.8299999999995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-1421.68</v>
      </c>
      <c r="C56" s="24">
        <v>0</v>
      </c>
      <c r="D56" s="24">
        <v>0</v>
      </c>
      <c r="E56" s="24">
        <v>-218.55</v>
      </c>
      <c r="F56" s="24">
        <v>-398.81</v>
      </c>
      <c r="G56" s="24">
        <v>-898.48</v>
      </c>
      <c r="H56" s="24">
        <v>0</v>
      </c>
      <c r="I56" s="24">
        <v>0</v>
      </c>
      <c r="J56" s="24">
        <v>0</v>
      </c>
      <c r="K56" s="24">
        <v>0</v>
      </c>
      <c r="L56" s="24">
        <v>-55.31</v>
      </c>
      <c r="M56" s="24">
        <v>0</v>
      </c>
      <c r="N56" s="24">
        <v>0</v>
      </c>
      <c r="O56" s="24">
        <f t="shared" si="17"/>
        <v>-2992.83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109</v>
      </c>
      <c r="B57" s="24">
        <v>-119462.01</v>
      </c>
      <c r="C57" s="24">
        <v>-80155.56</v>
      </c>
      <c r="D57" s="24">
        <v>-77656.43</v>
      </c>
      <c r="E57" s="24">
        <v>-16788.67</v>
      </c>
      <c r="F57" s="24">
        <v>-81415.4</v>
      </c>
      <c r="G57" s="24">
        <v>-101097.71</v>
      </c>
      <c r="H57" s="24">
        <v>-79141.07</v>
      </c>
      <c r="I57" s="24">
        <v>-22036.05</v>
      </c>
      <c r="J57" s="24">
        <v>-91594.64</v>
      </c>
      <c r="K57" s="24">
        <v>-71789.92</v>
      </c>
      <c r="L57" s="24">
        <v>-89930.2</v>
      </c>
      <c r="M57" s="24">
        <v>-39583.11</v>
      </c>
      <c r="N57" s="24">
        <v>-23045.75</v>
      </c>
      <c r="O57" s="24">
        <f t="shared" si="17"/>
        <v>-893696.52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110</v>
      </c>
      <c r="B58" s="27">
        <v>338197.41</v>
      </c>
      <c r="C58" s="27">
        <v>36100.41</v>
      </c>
      <c r="D58" s="27">
        <v>21726.75</v>
      </c>
      <c r="E58" s="27">
        <v>8146.99</v>
      </c>
      <c r="F58" s="27">
        <v>200215.35</v>
      </c>
      <c r="G58" s="27">
        <v>236093.24</v>
      </c>
      <c r="H58" s="27">
        <v>20626.36</v>
      </c>
      <c r="I58" s="27">
        <v>7774.19</v>
      </c>
      <c r="J58" s="27">
        <v>95686.21</v>
      </c>
      <c r="K58" s="27">
        <v>9481.62</v>
      </c>
      <c r="L58" s="27">
        <v>117747.01</v>
      </c>
      <c r="M58" s="27">
        <v>5060.16</v>
      </c>
      <c r="N58" s="27">
        <v>5135.42</v>
      </c>
      <c r="O58" s="24">
        <f t="shared" si="17"/>
        <v>1101991.1199999996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20"/>
    </row>
    <row r="61" spans="1:26" ht="15.75">
      <c r="A61" s="2" t="s">
        <v>67</v>
      </c>
      <c r="B61" s="29">
        <f aca="true" t="shared" si="21" ref="B61:N61">+B36+B42</f>
        <v>1120152.25848376</v>
      </c>
      <c r="C61" s="29">
        <f t="shared" si="21"/>
        <v>623463.878402</v>
      </c>
      <c r="D61" s="29">
        <f t="shared" si="21"/>
        <v>582625.280884</v>
      </c>
      <c r="E61" s="29">
        <f t="shared" si="21"/>
        <v>121751.3019424</v>
      </c>
      <c r="F61" s="29">
        <f t="shared" si="21"/>
        <v>764380.2991729</v>
      </c>
      <c r="G61" s="29">
        <f t="shared" si="21"/>
        <v>913079.5752000001</v>
      </c>
      <c r="H61" s="29">
        <f t="shared" si="21"/>
        <v>597984.769</v>
      </c>
      <c r="I61" s="29">
        <f t="shared" si="21"/>
        <v>163362.8710744</v>
      </c>
      <c r="J61" s="29">
        <f>+J36+J42</f>
        <v>754456.0251345999</v>
      </c>
      <c r="K61" s="29">
        <f>+K36+K42</f>
        <v>530598.7475711999</v>
      </c>
      <c r="L61" s="29">
        <f>+L36+L42</f>
        <v>744927.88672288</v>
      </c>
      <c r="M61" s="29">
        <f t="shared" si="21"/>
        <v>302299.76931355</v>
      </c>
      <c r="N61" s="29">
        <f t="shared" si="21"/>
        <v>181443.71234416</v>
      </c>
      <c r="O61" s="29">
        <f>SUM(B61:N61)</f>
        <v>7400526.3752458505</v>
      </c>
      <c r="P61"/>
      <c r="Q61" s="75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1120152.26</v>
      </c>
      <c r="C64" s="36">
        <f aca="true" t="shared" si="22" ref="C64:N64">SUM(C65:C78)</f>
        <v>623463.88</v>
      </c>
      <c r="D64" s="36">
        <f t="shared" si="22"/>
        <v>582625.28</v>
      </c>
      <c r="E64" s="36">
        <f t="shared" si="22"/>
        <v>121751.3</v>
      </c>
      <c r="F64" s="36">
        <f t="shared" si="22"/>
        <v>764380.2999999999</v>
      </c>
      <c r="G64" s="36">
        <f t="shared" si="22"/>
        <v>913079.58</v>
      </c>
      <c r="H64" s="36">
        <f t="shared" si="22"/>
        <v>597984.76</v>
      </c>
      <c r="I64" s="36">
        <f t="shared" si="22"/>
        <v>163362.87</v>
      </c>
      <c r="J64" s="36">
        <f t="shared" si="22"/>
        <v>754456.0199999999</v>
      </c>
      <c r="K64" s="36">
        <f t="shared" si="22"/>
        <v>530598.75</v>
      </c>
      <c r="L64" s="36">
        <f t="shared" si="22"/>
        <v>744927.88</v>
      </c>
      <c r="M64" s="36">
        <f t="shared" si="22"/>
        <v>302299.76999999996</v>
      </c>
      <c r="N64" s="36">
        <f t="shared" si="22"/>
        <v>181443.72</v>
      </c>
      <c r="O64" s="29">
        <f>SUM(O65:O78)</f>
        <v>7400526.369999998</v>
      </c>
    </row>
    <row r="65" spans="1:16" ht="18.75" customHeight="1">
      <c r="A65" s="17" t="s">
        <v>69</v>
      </c>
      <c r="B65" s="36">
        <f>156446.05+567.32+18862.05</f>
        <v>175875.41999999998</v>
      </c>
      <c r="C65" s="36">
        <f>170518.23+7663.04</f>
        <v>178181.27000000002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354056.69</v>
      </c>
      <c r="P65"/>
    </row>
    <row r="66" spans="1:16" ht="18.75" customHeight="1">
      <c r="A66" s="17" t="s">
        <v>70</v>
      </c>
      <c r="B66" s="36">
        <f>319335.36+621436.75+3504.73</f>
        <v>944276.84</v>
      </c>
      <c r="C66" s="36">
        <f>413993.22+2852.02+28437.37</f>
        <v>445282.61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1389559.45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550711.56+10186.97+21726.75</f>
        <v>582625.28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582625.28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113604.31+8146.99</f>
        <v>121751.3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121751.3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564164.95+200215.35</f>
        <v>764380.2999999999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764380.2999999999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676986.34+236093.24</f>
        <v>913079.58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913079.58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573851.36+3507.04+20626.36</f>
        <v>597984.76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597984.76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155588.68+7774.19</f>
        <v>163362.87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163362.87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654712.22+4057.59+95686.21</f>
        <v>754456.0199999999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754456.0199999999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517610.31+3506.82+9481.62</f>
        <v>530598.75</v>
      </c>
      <c r="L74" s="35">
        <v>0</v>
      </c>
      <c r="M74" s="35">
        <v>0</v>
      </c>
      <c r="N74" s="35">
        <v>0</v>
      </c>
      <c r="O74" s="29">
        <f t="shared" si="23"/>
        <v>530598.75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623122.73+4058.14+117747.01</f>
        <v>744927.88</v>
      </c>
      <c r="M75" s="35">
        <v>0</v>
      </c>
      <c r="N75" s="59">
        <v>0</v>
      </c>
      <c r="O75" s="26">
        <f t="shared" si="23"/>
        <v>744927.88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294902.19+2337.42+5060.16</f>
        <v>302299.76999999996</v>
      </c>
      <c r="N76" s="35">
        <v>0</v>
      </c>
      <c r="O76" s="29">
        <f t="shared" si="23"/>
        <v>302299.76999999996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176308.3+5135.42</f>
        <v>181443.72</v>
      </c>
      <c r="O77" s="26">
        <f t="shared" si="23"/>
        <v>181443.72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111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2">
        <v>2.3252157813793923</v>
      </c>
      <c r="C82" s="42">
        <v>2.2929623952095812</v>
      </c>
      <c r="D82" s="42">
        <v>0</v>
      </c>
      <c r="E82" s="42">
        <v>0</v>
      </c>
      <c r="F82" s="35">
        <v>0</v>
      </c>
      <c r="G82" s="35">
        <v>0</v>
      </c>
      <c r="H82" s="42">
        <v>0</v>
      </c>
      <c r="I82" s="42">
        <v>0</v>
      </c>
      <c r="J82" s="42">
        <v>0</v>
      </c>
      <c r="K82" s="42">
        <v>0</v>
      </c>
      <c r="L82" s="35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82</v>
      </c>
      <c r="B83" s="42">
        <v>2.039034785956346</v>
      </c>
      <c r="C83" s="42">
        <v>1.9239381750703868</v>
      </c>
      <c r="D83" s="42">
        <v>0</v>
      </c>
      <c r="E83" s="42">
        <v>0</v>
      </c>
      <c r="F83" s="35">
        <v>0</v>
      </c>
      <c r="G83" s="35">
        <v>0</v>
      </c>
      <c r="H83" s="42">
        <v>0</v>
      </c>
      <c r="I83" s="42">
        <v>0</v>
      </c>
      <c r="J83" s="42">
        <v>0</v>
      </c>
      <c r="K83" s="42">
        <v>0</v>
      </c>
      <c r="L83" s="35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83</v>
      </c>
      <c r="B84" s="42">
        <v>0</v>
      </c>
      <c r="C84" s="42">
        <v>0</v>
      </c>
      <c r="D84" s="22">
        <f>(D$37+D$38+D$39)/D$7</f>
        <v>1.8683728841453082</v>
      </c>
      <c r="E84" s="42">
        <v>0</v>
      </c>
      <c r="F84" s="35">
        <v>0</v>
      </c>
      <c r="G84" s="35">
        <v>0</v>
      </c>
      <c r="H84" s="42">
        <v>0</v>
      </c>
      <c r="I84" s="42">
        <v>0</v>
      </c>
      <c r="J84" s="42">
        <v>0</v>
      </c>
      <c r="K84" s="42">
        <v>0</v>
      </c>
      <c r="L84" s="35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84</v>
      </c>
      <c r="B85" s="42">
        <v>0</v>
      </c>
      <c r="C85" s="42">
        <v>0</v>
      </c>
      <c r="D85" s="42">
        <v>0</v>
      </c>
      <c r="E85" s="22">
        <f>(E$37+E$38+E$39)/E$7</f>
        <v>2.599779795587857</v>
      </c>
      <c r="F85" s="35">
        <v>0</v>
      </c>
      <c r="G85" s="35">
        <v>0</v>
      </c>
      <c r="H85" s="42">
        <v>0</v>
      </c>
      <c r="I85" s="42">
        <v>0</v>
      </c>
      <c r="J85" s="42">
        <v>0</v>
      </c>
      <c r="K85" s="42">
        <v>0</v>
      </c>
      <c r="L85" s="35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85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2.1815409789792333</v>
      </c>
      <c r="G86" s="35">
        <v>0</v>
      </c>
      <c r="H86" s="42">
        <v>0</v>
      </c>
      <c r="I86" s="42">
        <v>0</v>
      </c>
      <c r="J86" s="42">
        <v>0</v>
      </c>
      <c r="K86" s="42">
        <v>0</v>
      </c>
      <c r="L86" s="35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86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42">
        <f>(G$37+G$38+G$39)/G$7</f>
        <v>1.729976791787636</v>
      </c>
      <c r="H87" s="42">
        <v>0</v>
      </c>
      <c r="I87" s="42">
        <v>0</v>
      </c>
      <c r="J87" s="42">
        <v>0</v>
      </c>
      <c r="K87" s="42">
        <v>0</v>
      </c>
      <c r="L87" s="35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87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f>(H$37+H$38+H$39)/H$7</f>
        <v>2.0345927915152107</v>
      </c>
      <c r="I88" s="42">
        <v>0</v>
      </c>
      <c r="J88" s="42">
        <v>0</v>
      </c>
      <c r="K88" s="42">
        <v>0</v>
      </c>
      <c r="L88" s="35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88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f>(I$37+I$38+I$39)/I$7</f>
        <v>1.991214754151008</v>
      </c>
      <c r="J89" s="42">
        <v>0</v>
      </c>
      <c r="K89" s="42">
        <v>0</v>
      </c>
      <c r="L89" s="35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89</v>
      </c>
      <c r="B90" s="42">
        <v>0</v>
      </c>
      <c r="C90" s="42">
        <v>0</v>
      </c>
      <c r="D90" s="42">
        <v>0</v>
      </c>
      <c r="E90" s="42">
        <v>0</v>
      </c>
      <c r="F90" s="35">
        <v>0</v>
      </c>
      <c r="G90" s="35">
        <v>0</v>
      </c>
      <c r="H90" s="42">
        <v>0</v>
      </c>
      <c r="I90" s="42">
        <v>0</v>
      </c>
      <c r="J90" s="42">
        <f>(J$37+J$38+J$39)/J$7</f>
        <v>1.9764682570757188</v>
      </c>
      <c r="K90" s="42">
        <v>0</v>
      </c>
      <c r="L90" s="35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90</v>
      </c>
      <c r="B91" s="42">
        <v>0</v>
      </c>
      <c r="C91" s="42">
        <v>0</v>
      </c>
      <c r="D91" s="42">
        <v>0</v>
      </c>
      <c r="E91" s="42">
        <v>0</v>
      </c>
      <c r="F91" s="35">
        <v>0</v>
      </c>
      <c r="G91" s="35">
        <v>0</v>
      </c>
      <c r="H91" s="42">
        <v>0</v>
      </c>
      <c r="I91" s="42">
        <v>0</v>
      </c>
      <c r="J91" s="42">
        <v>0</v>
      </c>
      <c r="K91" s="42">
        <f>(K$37+K$38+K$39)/K$7</f>
        <v>2.2261872721955895</v>
      </c>
      <c r="L91" s="35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91</v>
      </c>
      <c r="B92" s="42">
        <v>0</v>
      </c>
      <c r="C92" s="42">
        <v>0</v>
      </c>
      <c r="D92" s="42">
        <v>0</v>
      </c>
      <c r="E92" s="42">
        <v>0</v>
      </c>
      <c r="F92" s="35">
        <v>0</v>
      </c>
      <c r="G92" s="35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2.1285164940144146</v>
      </c>
      <c r="M92" s="42">
        <v>0</v>
      </c>
      <c r="N92" s="42">
        <v>0</v>
      </c>
      <c r="O92" s="26"/>
      <c r="X92"/>
    </row>
    <row r="93" spans="1:25" ht="18.75" customHeight="1">
      <c r="A93" s="17" t="s">
        <v>92</v>
      </c>
      <c r="B93" s="42">
        <v>0</v>
      </c>
      <c r="C93" s="42">
        <v>0</v>
      </c>
      <c r="D93" s="42">
        <v>0</v>
      </c>
      <c r="E93" s="42">
        <v>0</v>
      </c>
      <c r="F93" s="35">
        <v>0</v>
      </c>
      <c r="G93" s="35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2.527135025678496</v>
      </c>
      <c r="N93" s="42">
        <v>0</v>
      </c>
      <c r="O93" s="60"/>
      <c r="Y93"/>
    </row>
    <row r="94" spans="1:26" ht="18.75" customHeight="1">
      <c r="A94" s="34" t="s">
        <v>93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7">
        <f>(N$37+N$38+N$39)/N$7</f>
        <v>2.4755145687618927</v>
      </c>
      <c r="O94" s="48"/>
      <c r="P94"/>
      <c r="Z94"/>
    </row>
    <row r="95" spans="1:14" ht="21" customHeight="1">
      <c r="A95" s="65" t="s">
        <v>101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21.75" customHeight="1">
      <c r="A96" s="68" t="s">
        <v>106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5.75">
      <c r="A97" s="68" t="s">
        <v>107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1:14" ht="24.75" customHeight="1">
      <c r="A98" s="68" t="s">
        <v>108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23.25" customHeight="1">
      <c r="A99" s="68" t="s">
        <v>112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15.75">
      <c r="A100" s="68" t="s">
        <v>113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8:12" ht="14.25">
      <c r="H101" s="40"/>
      <c r="I101" s="40"/>
      <c r="J101" s="41"/>
      <c r="K101" s="41"/>
      <c r="L101" s="41"/>
    </row>
  </sheetData>
  <sheetProtection/>
  <mergeCells count="11">
    <mergeCell ref="A1:O1"/>
    <mergeCell ref="A2:O2"/>
    <mergeCell ref="A4:A6"/>
    <mergeCell ref="B4:N4"/>
    <mergeCell ref="O4:O6"/>
    <mergeCell ref="A97:N97"/>
    <mergeCell ref="A98:N98"/>
    <mergeCell ref="A99:N99"/>
    <mergeCell ref="A100:N100"/>
    <mergeCell ref="A96:N96"/>
    <mergeCell ref="A79:O79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2017-10-27T19:09:30Z</dcterms:modified>
  <cp:category/>
  <cp:version/>
  <cp:contentType/>
  <cp:contentStatus/>
</cp:coreProperties>
</file>