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<sst xmlns="http://schemas.openxmlformats.org/spreadsheetml/2006/main" count="108" uniqueCount="106">
  <si>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</si>
  <si>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</si>
  <si>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</si>
  <si>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</si>
  <si>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</si>
  <si>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</si>
  <si>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</si>
  <si>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</si>
  <si>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</si>
  <si>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</si>
  <si>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</si>
  <si>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</si>
  <si>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</si>
  <si>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</si>
  <si>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</si>
  <si>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</si>
  <si>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</si>
  <si>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</si>
  <si>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</si>
  <si>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</si>
  <si>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</si>
  <si>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</si>
  <si>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</si>
  <si>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</si>
  <si>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</si>
  <si>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</si>
  <si>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</si>
  <si>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</si>
  <si>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</si>
  <si>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</si>
  <si>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</si>
  <si>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</si>
  <si>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</si>
  <si>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</si>
  <si>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</si>
  <si>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</si>
  <si>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</si>
  <si>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</si>
  <si>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</si>
  <si>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</si>
  <si>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</si>
  <si>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</si>
  <si>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</si>
  <si>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</si>
  <si>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</si>
  <si>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</si>
  <si>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</si>
  <si>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</si>
  <si>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</si>
  <si>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</si>
  <si>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</si>
  <si>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</si>
  <si>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</si>
  <si>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</si>
  <si>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</si>
  <si>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</si>
  <si>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</si>
  <si>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</si>
  <si>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</si>
  <si>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</si>
  <si>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</si>
  <si>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</si>
  <si>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</si>
  <si>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</si>
  <si>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</si>
  <si>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</si>
  <si>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</si>
  <si>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</si>
  <si>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</si>
  <si>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</si>
  <si>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</si>
  <si>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</si>
  <si>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</si>
  <si>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</si>
  <si>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</si>
  <si>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</si>
  <si>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</si>
  <si>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</si>
  <si>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</si>
  <si>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</si>
  <si>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</si>
  <si>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</si>
  <si>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</si>
  <si>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</si>
  <si>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</si>
  <si>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</si>
  <si>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</si>
  <si>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</si>
  <si>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</si>
  <si>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</si>
  <si>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</si>
  <si>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</si>
  <si>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</si>
  <si>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</si>
  <si>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</si>
  <si>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</si>
  <si>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11/09/17 - VENCIMENTO 18/09/17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</si>
  <si>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</si>
  <si>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</si>
  <si>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</si>
  <si>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</si>
  <si>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</si>
  <si>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</si>
  <si>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5.2.8. Ajuste de Remuneração Previsto Contratualmente (1)</t>
  </si>
  <si>
    <t>Nota: (1) Ajuste de remuneração previsto contratualmente, período de 25/07 a 24/08/17, parcela 07/16.
             (2) Tarifa de remuneração de cada empresa considerando o  reequilibrio interno estabelecido e informado pelo consórcio. Não consideram os acertos financeiros previstos no item 7.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</si>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</sst>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9" fontId="47" fillId="0" borderId="0" xfId="50" applyFont="1" applyAlignment="1">
      <alignment/>
    </xf>
    <xf numFmtId="172" fontId="48" fillId="0" borderId="0" xfId="52" applyNumberFormat="1" applyFont="1" applyAlignment="1">
      <alignment/>
    </xf>
    <xf numFmtId="172" fontId="48" fillId="0" borderId="0" xfId="52" applyNumberFormat="1" applyFont="1" applyFill="1" applyAlignment="1">
      <alignment vertical="center"/>
    </xf>
    <xf numFmtId="0" fontId="44" fillId="0" borderId="15" xfId="0" applyFont="1" applyFill="1" applyBorder="1" applyAlignment="1">
      <alignment horizontal="left" vertical="center" wrapText="1"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50390625" style="1" bestFit="1" customWidth="1"/>
    <col min="18" max="18" width="9.00390625" style="1" customWidth="1"/>
    <col min="19" max="19" width="9.50390625" style="1" bestFit="1" customWidth="1"/>
    <col min="20" max="21" width="12.625" style="1" bestFit="1" customWidth="1"/>
    <col min="22" max="22" width="9.00390625" style="1" customWidth="1"/>
    <col min="23" max="16384" width="9.00390625" style="1" customWidth="1"/>
  </cols>
  <sheetData>
    <row r="1" spans="1:15" ht="2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96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0" t="s">
        <v>1</v>
      </c>
      <c r="B4" s="70" t="s">
        <v>38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2</v>
      </c>
    </row>
    <row r="5" spans="1:15" ht="42" customHeight="1">
      <c r="A5" s="70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97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0"/>
    </row>
    <row r="6" spans="1:15" ht="20.25" customHeight="1">
      <c r="A6" s="70"/>
      <c r="B6" s="3" t="s">
        <v>21</v>
      </c>
      <c r="C6" s="3" t="s">
        <v>22</v>
      </c>
      <c r="D6" s="3" t="s">
        <v>23</v>
      </c>
      <c r="E6" s="3" t="s">
        <v>99</v>
      </c>
      <c r="F6" s="3" t="s">
        <v>100</v>
      </c>
      <c r="G6" s="3" t="s">
        <v>101</v>
      </c>
      <c r="H6" s="3" t="s">
        <v>29</v>
      </c>
      <c r="I6" s="3" t="s">
        <v>102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0"/>
    </row>
    <row r="7" spans="1:26" ht="18.75" customHeight="1">
      <c r="A7" s="9" t="s">
        <v>3</v>
      </c>
      <c r="B7" s="10">
        <f>B8+B20+B24</f>
        <v>518055</v>
      </c>
      <c r="C7" s="10">
        <f>C8+C20+C24</f>
        <v>387839</v>
      </c>
      <c r="D7" s="10">
        <f>D8+D20+D24</f>
        <v>392070</v>
      </c>
      <c r="E7" s="10">
        <f>E8+E20+E24</f>
        <v>46323</v>
      </c>
      <c r="F7" s="10">
        <f aca="true" t="shared" si="0" ref="F7:N7">F8+F20+F24</f>
        <v>340565</v>
      </c>
      <c r="G7" s="10">
        <f t="shared" si="0"/>
        <v>534625</v>
      </c>
      <c r="H7" s="10">
        <f>H8+H20+H24</f>
        <v>378465</v>
      </c>
      <c r="I7" s="10">
        <f>I8+I20+I24</f>
        <v>106611</v>
      </c>
      <c r="J7" s="10">
        <f>J8+J20+J24</f>
        <v>415976</v>
      </c>
      <c r="K7" s="10">
        <f>K8+K20+K24</f>
        <v>307956</v>
      </c>
      <c r="L7" s="10">
        <f>L8+L20+L24</f>
        <v>369218</v>
      </c>
      <c r="M7" s="10">
        <f t="shared" si="0"/>
        <v>153474</v>
      </c>
      <c r="N7" s="10">
        <f t="shared" si="0"/>
        <v>92869</v>
      </c>
      <c r="O7" s="10">
        <f>+O8+O20+O24</f>
        <v>4044046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212325</v>
      </c>
      <c r="C8" s="12">
        <f>+C9+C12+C16</f>
        <v>172611</v>
      </c>
      <c r="D8" s="12">
        <f>+D9+D12+D16</f>
        <v>188177</v>
      </c>
      <c r="E8" s="12">
        <f>+E9+E12+E16</f>
        <v>19058</v>
      </c>
      <c r="F8" s="12">
        <f aca="true" t="shared" si="1" ref="F8:N8">+F9+F12+F16</f>
        <v>150187</v>
      </c>
      <c r="G8" s="12">
        <f t="shared" si="1"/>
        <v>241954</v>
      </c>
      <c r="H8" s="12">
        <f>+H9+H12+H16</f>
        <v>165434</v>
      </c>
      <c r="I8" s="12">
        <f>+I9+I12+I16</f>
        <v>49181</v>
      </c>
      <c r="J8" s="12">
        <f>+J9+J12+J16</f>
        <v>190717</v>
      </c>
      <c r="K8" s="12">
        <f>+K9+K12+K16</f>
        <v>140708</v>
      </c>
      <c r="L8" s="12">
        <f>+L9+L12+L16</f>
        <v>158045</v>
      </c>
      <c r="M8" s="12">
        <f t="shared" si="1"/>
        <v>76197</v>
      </c>
      <c r="N8" s="12">
        <f t="shared" si="1"/>
        <v>47199</v>
      </c>
      <c r="O8" s="12">
        <f>SUM(B8:N8)</f>
        <v>1811793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22088</v>
      </c>
      <c r="C9" s="14">
        <v>22508</v>
      </c>
      <c r="D9" s="14">
        <v>16919</v>
      </c>
      <c r="E9" s="14">
        <v>1466</v>
      </c>
      <c r="F9" s="14">
        <v>13885</v>
      </c>
      <c r="G9" s="14">
        <v>24642</v>
      </c>
      <c r="H9" s="14">
        <v>21909</v>
      </c>
      <c r="I9" s="14">
        <v>6629</v>
      </c>
      <c r="J9" s="14">
        <v>13215</v>
      </c>
      <c r="K9" s="14">
        <v>17897</v>
      </c>
      <c r="L9" s="14">
        <v>13910</v>
      </c>
      <c r="M9" s="14">
        <f>9161+41</f>
        <v>9202</v>
      </c>
      <c r="N9" s="14">
        <f>6019+40</f>
        <v>6059</v>
      </c>
      <c r="O9" s="12">
        <f aca="true" t="shared" si="2" ref="O9:O19">SUM(B9:N9)</f>
        <v>190329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22088</v>
      </c>
      <c r="C10" s="14">
        <f>+C9-C11</f>
        <v>22508</v>
      </c>
      <c r="D10" s="14">
        <f>+D9-D11</f>
        <v>16919</v>
      </c>
      <c r="E10" s="14">
        <f>+E9-E11</f>
        <v>1466</v>
      </c>
      <c r="F10" s="14">
        <f aca="true" t="shared" si="3" ref="F10:N10">+F9-F11</f>
        <v>13885</v>
      </c>
      <c r="G10" s="14">
        <f t="shared" si="3"/>
        <v>24642</v>
      </c>
      <c r="H10" s="14">
        <f>+H9-H11</f>
        <v>21909</v>
      </c>
      <c r="I10" s="14">
        <f>+I9-I11</f>
        <v>6629</v>
      </c>
      <c r="J10" s="14">
        <f>+J9-J11</f>
        <v>13215</v>
      </c>
      <c r="K10" s="14">
        <f>+K9-K11</f>
        <v>17897</v>
      </c>
      <c r="L10" s="14">
        <f>+L9-L11</f>
        <v>13910</v>
      </c>
      <c r="M10" s="14">
        <f t="shared" si="3"/>
        <v>9202</v>
      </c>
      <c r="N10" s="14">
        <f t="shared" si="3"/>
        <v>6059</v>
      </c>
      <c r="O10" s="12">
        <f t="shared" si="2"/>
        <v>190329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178747</v>
      </c>
      <c r="C12" s="14">
        <f>C13+C14+C15</f>
        <v>141408</v>
      </c>
      <c r="D12" s="14">
        <f>D13+D14+D15</f>
        <v>162502</v>
      </c>
      <c r="E12" s="14">
        <f>E13+E14+E15</f>
        <v>16673</v>
      </c>
      <c r="F12" s="14">
        <f aca="true" t="shared" si="4" ref="F12:N12">F13+F14+F15</f>
        <v>128480</v>
      </c>
      <c r="G12" s="14">
        <f t="shared" si="4"/>
        <v>204042</v>
      </c>
      <c r="H12" s="14">
        <f>H13+H14+H15</f>
        <v>135241</v>
      </c>
      <c r="I12" s="14">
        <f>I13+I14+I15</f>
        <v>40078</v>
      </c>
      <c r="J12" s="14">
        <f>J13+J14+J15</f>
        <v>166637</v>
      </c>
      <c r="K12" s="14">
        <f>K13+K14+K15</f>
        <v>115599</v>
      </c>
      <c r="L12" s="14">
        <f>L13+L14+L15</f>
        <v>134493</v>
      </c>
      <c r="M12" s="14">
        <f t="shared" si="4"/>
        <v>63400</v>
      </c>
      <c r="N12" s="14">
        <f t="shared" si="4"/>
        <v>39121</v>
      </c>
      <c r="O12" s="12">
        <f t="shared" si="2"/>
        <v>1526421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82754</v>
      </c>
      <c r="C13" s="14">
        <v>66843</v>
      </c>
      <c r="D13" s="14">
        <v>74593</v>
      </c>
      <c r="E13" s="14">
        <v>7921</v>
      </c>
      <c r="F13" s="14">
        <v>57946</v>
      </c>
      <c r="G13" s="14">
        <v>94026</v>
      </c>
      <c r="H13" s="14">
        <v>65548</v>
      </c>
      <c r="I13" s="14">
        <v>19705</v>
      </c>
      <c r="J13" s="14">
        <v>80216</v>
      </c>
      <c r="K13" s="14">
        <v>52893</v>
      </c>
      <c r="L13" s="14">
        <v>62234</v>
      </c>
      <c r="M13" s="14">
        <v>28848</v>
      </c>
      <c r="N13" s="14">
        <v>17250</v>
      </c>
      <c r="O13" s="12">
        <f t="shared" si="2"/>
        <v>710777</v>
      </c>
      <c r="P13"/>
      <c r="Q13"/>
      <c r="S13" s="72"/>
      <c r="T13" s="72"/>
      <c r="U13" s="72"/>
      <c r="W13"/>
      <c r="X13"/>
      <c r="Y13"/>
      <c r="Z13"/>
    </row>
    <row r="14" spans="1:26" ht="18.75" customHeight="1">
      <c r="A14" s="15" t="s">
        <v>8</v>
      </c>
      <c r="B14" s="14">
        <v>91000</v>
      </c>
      <c r="C14" s="14">
        <v>68217</v>
      </c>
      <c r="D14" s="14">
        <v>84565</v>
      </c>
      <c r="E14" s="14">
        <v>8155</v>
      </c>
      <c r="F14" s="14">
        <v>66086</v>
      </c>
      <c r="G14" s="14">
        <v>101073</v>
      </c>
      <c r="H14" s="14">
        <v>64933</v>
      </c>
      <c r="I14" s="14">
        <v>19017</v>
      </c>
      <c r="J14" s="14">
        <v>83302</v>
      </c>
      <c r="K14" s="14">
        <v>58979</v>
      </c>
      <c r="L14" s="14">
        <v>68756</v>
      </c>
      <c r="M14" s="14">
        <v>32396</v>
      </c>
      <c r="N14" s="14">
        <v>20898</v>
      </c>
      <c r="O14" s="12">
        <f t="shared" si="2"/>
        <v>767377</v>
      </c>
      <c r="P14"/>
      <c r="Q14"/>
      <c r="R14"/>
      <c r="S14" s="72"/>
      <c r="T14" s="73"/>
      <c r="U14" s="73"/>
      <c r="V14"/>
      <c r="W14"/>
      <c r="X14"/>
      <c r="Y14"/>
      <c r="Z14"/>
    </row>
    <row r="15" spans="1:26" ht="18.75" customHeight="1">
      <c r="A15" s="15" t="s">
        <v>9</v>
      </c>
      <c r="B15" s="14">
        <v>4993</v>
      </c>
      <c r="C15" s="14">
        <v>6348</v>
      </c>
      <c r="D15" s="14">
        <v>3344</v>
      </c>
      <c r="E15" s="14">
        <v>597</v>
      </c>
      <c r="F15" s="14">
        <v>4448</v>
      </c>
      <c r="G15" s="14">
        <v>8943</v>
      </c>
      <c r="H15" s="14">
        <v>4760</v>
      </c>
      <c r="I15" s="14">
        <v>1356</v>
      </c>
      <c r="J15" s="14">
        <v>3119</v>
      </c>
      <c r="K15" s="14">
        <v>3727</v>
      </c>
      <c r="L15" s="14">
        <v>3503</v>
      </c>
      <c r="M15" s="14">
        <v>2156</v>
      </c>
      <c r="N15" s="14">
        <v>973</v>
      </c>
      <c r="O15" s="12">
        <f t="shared" si="2"/>
        <v>48267</v>
      </c>
      <c r="P15"/>
      <c r="Q15"/>
      <c r="R15"/>
      <c r="S15" s="72"/>
      <c r="T15" s="74"/>
      <c r="U15" s="74"/>
      <c r="V15"/>
      <c r="W15"/>
      <c r="X15"/>
      <c r="Y15"/>
      <c r="Z15"/>
    </row>
    <row r="16" spans="1:22" ht="18.75" customHeight="1">
      <c r="A16" s="16" t="s">
        <v>19</v>
      </c>
      <c r="B16" s="14">
        <f>B17+B18+B19</f>
        <v>11490</v>
      </c>
      <c r="C16" s="14">
        <f>C17+C18+C19</f>
        <v>8695</v>
      </c>
      <c r="D16" s="14">
        <f>D17+D18+D19</f>
        <v>8756</v>
      </c>
      <c r="E16" s="14">
        <f>E17+E18+E19</f>
        <v>919</v>
      </c>
      <c r="F16" s="14">
        <f aca="true" t="shared" si="5" ref="F16:N16">F17+F18+F19</f>
        <v>7822</v>
      </c>
      <c r="G16" s="14">
        <f t="shared" si="5"/>
        <v>13270</v>
      </c>
      <c r="H16" s="14">
        <f>H17+H18+H19</f>
        <v>8284</v>
      </c>
      <c r="I16" s="14">
        <f>I17+I18+I19</f>
        <v>2474</v>
      </c>
      <c r="J16" s="14">
        <f>J17+J18+J19</f>
        <v>10865</v>
      </c>
      <c r="K16" s="14">
        <f>K17+K18+K19</f>
        <v>7212</v>
      </c>
      <c r="L16" s="14">
        <f>L17+L18+L19</f>
        <v>9642</v>
      </c>
      <c r="M16" s="14">
        <f t="shared" si="5"/>
        <v>3595</v>
      </c>
      <c r="N16" s="14">
        <f t="shared" si="5"/>
        <v>2019</v>
      </c>
      <c r="O16" s="12">
        <f t="shared" si="2"/>
        <v>95043</v>
      </c>
      <c r="R16"/>
      <c r="T16" s="75"/>
      <c r="U16" s="75"/>
      <c r="V16"/>
    </row>
    <row r="17" spans="1:26" ht="18.75" customHeight="1">
      <c r="A17" s="15" t="s">
        <v>16</v>
      </c>
      <c r="B17" s="14">
        <v>11415</v>
      </c>
      <c r="C17" s="14">
        <v>8645</v>
      </c>
      <c r="D17" s="14">
        <v>8673</v>
      </c>
      <c r="E17" s="14">
        <v>914</v>
      </c>
      <c r="F17" s="14">
        <v>7765</v>
      </c>
      <c r="G17" s="14">
        <v>13196</v>
      </c>
      <c r="H17" s="14">
        <v>8237</v>
      </c>
      <c r="I17" s="14">
        <v>2457</v>
      </c>
      <c r="J17" s="14">
        <v>10803</v>
      </c>
      <c r="K17" s="14">
        <v>7162</v>
      </c>
      <c r="L17" s="14">
        <v>9566</v>
      </c>
      <c r="M17" s="14">
        <f>1800+1764</f>
        <v>3564</v>
      </c>
      <c r="N17" s="14">
        <f>1024+963</f>
        <v>1987</v>
      </c>
      <c r="O17" s="12">
        <f t="shared" si="2"/>
        <v>94384</v>
      </c>
      <c r="P17"/>
      <c r="Q17"/>
      <c r="R17"/>
      <c r="S17"/>
      <c r="T17" s="74"/>
      <c r="U17" s="74"/>
      <c r="V17"/>
      <c r="W17"/>
      <c r="X17"/>
      <c r="Y17"/>
      <c r="Z17"/>
    </row>
    <row r="18" spans="1:26" ht="18.75" customHeight="1">
      <c r="A18" s="15" t="s">
        <v>17</v>
      </c>
      <c r="B18" s="14">
        <v>74</v>
      </c>
      <c r="C18" s="14">
        <v>42</v>
      </c>
      <c r="D18" s="14">
        <v>82</v>
      </c>
      <c r="E18" s="14">
        <v>5</v>
      </c>
      <c r="F18" s="14">
        <v>54</v>
      </c>
      <c r="G18" s="14">
        <v>70</v>
      </c>
      <c r="H18" s="14">
        <v>45</v>
      </c>
      <c r="I18" s="14">
        <v>16</v>
      </c>
      <c r="J18" s="14">
        <v>58</v>
      </c>
      <c r="K18" s="14">
        <v>48</v>
      </c>
      <c r="L18" s="14">
        <v>76</v>
      </c>
      <c r="M18" s="14">
        <f>17+14</f>
        <v>31</v>
      </c>
      <c r="N18" s="14">
        <f>19+12</f>
        <v>31</v>
      </c>
      <c r="O18" s="12">
        <f t="shared" si="2"/>
        <v>632</v>
      </c>
      <c r="P18"/>
      <c r="Q18"/>
      <c r="R18"/>
      <c r="S18"/>
      <c r="T18" s="74"/>
      <c r="U18" s="74"/>
      <c r="V18"/>
      <c r="W18"/>
      <c r="X18"/>
      <c r="Y18"/>
      <c r="Z18"/>
    </row>
    <row r="19" spans="1:26" ht="18.75" customHeight="1">
      <c r="A19" s="15" t="s">
        <v>18</v>
      </c>
      <c r="B19" s="14">
        <v>1</v>
      </c>
      <c r="C19" s="14">
        <v>8</v>
      </c>
      <c r="D19" s="14">
        <v>1</v>
      </c>
      <c r="E19" s="14">
        <v>0</v>
      </c>
      <c r="F19" s="14">
        <v>3</v>
      </c>
      <c r="G19" s="14">
        <v>4</v>
      </c>
      <c r="H19" s="14">
        <v>2</v>
      </c>
      <c r="I19" s="14">
        <v>1</v>
      </c>
      <c r="J19" s="14">
        <v>4</v>
      </c>
      <c r="K19" s="14">
        <v>2</v>
      </c>
      <c r="L19" s="14">
        <v>0</v>
      </c>
      <c r="M19" s="14">
        <v>0</v>
      </c>
      <c r="N19" s="14">
        <v>1</v>
      </c>
      <c r="O19" s="12">
        <f t="shared" si="2"/>
        <v>27</v>
      </c>
      <c r="P19"/>
      <c r="Q19"/>
      <c r="R19"/>
      <c r="S19"/>
      <c r="T19" s="74"/>
      <c r="U19" s="74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133538</v>
      </c>
      <c r="C20" s="18">
        <f>C21+C22+C23</f>
        <v>85305</v>
      </c>
      <c r="D20" s="18">
        <f>D21+D22+D23</f>
        <v>78212</v>
      </c>
      <c r="E20" s="18">
        <f>E21+E22+E23</f>
        <v>9642</v>
      </c>
      <c r="F20" s="18">
        <f aca="true" t="shared" si="6" ref="F20:N20">F21+F22+F23</f>
        <v>68694</v>
      </c>
      <c r="G20" s="18">
        <f t="shared" si="6"/>
        <v>108830</v>
      </c>
      <c r="H20" s="18">
        <f>H21+H22+H23</f>
        <v>90013</v>
      </c>
      <c r="I20" s="18">
        <f>I21+I22+I23</f>
        <v>24821</v>
      </c>
      <c r="J20" s="18">
        <f>J21+J22+J23</f>
        <v>101866</v>
      </c>
      <c r="K20" s="18">
        <f>K21+K22+K23</f>
        <v>70474</v>
      </c>
      <c r="L20" s="18">
        <f>L21+L22+L23</f>
        <v>106198</v>
      </c>
      <c r="M20" s="18">
        <f t="shared" si="6"/>
        <v>41529</v>
      </c>
      <c r="N20" s="18">
        <f t="shared" si="6"/>
        <v>24092</v>
      </c>
      <c r="O20" s="12">
        <f aca="true" t="shared" si="7" ref="O20:O26">SUM(B20:N20)</f>
        <v>943214</v>
      </c>
      <c r="P20"/>
      <c r="Q20"/>
      <c r="R20"/>
      <c r="S20"/>
      <c r="T20" s="74"/>
      <c r="U20" s="74"/>
      <c r="V20"/>
      <c r="W20"/>
      <c r="X20"/>
      <c r="Y20"/>
      <c r="Z20"/>
    </row>
    <row r="21" spans="1:26" ht="18.75" customHeight="1">
      <c r="A21" s="13" t="s">
        <v>11</v>
      </c>
      <c r="B21" s="14">
        <v>66716</v>
      </c>
      <c r="C21" s="14">
        <v>45245</v>
      </c>
      <c r="D21" s="14">
        <v>39337</v>
      </c>
      <c r="E21" s="14">
        <v>5202</v>
      </c>
      <c r="F21" s="14">
        <v>34215</v>
      </c>
      <c r="G21" s="14">
        <v>55287</v>
      </c>
      <c r="H21" s="14">
        <v>48737</v>
      </c>
      <c r="I21" s="14">
        <v>13801</v>
      </c>
      <c r="J21" s="14">
        <v>54305</v>
      </c>
      <c r="K21" s="14">
        <v>36046</v>
      </c>
      <c r="L21" s="14">
        <v>53815</v>
      </c>
      <c r="M21" s="14">
        <v>21156</v>
      </c>
      <c r="N21" s="14">
        <v>11940</v>
      </c>
      <c r="O21" s="12">
        <f t="shared" si="7"/>
        <v>485802</v>
      </c>
      <c r="P21"/>
      <c r="Q21"/>
      <c r="R21"/>
      <c r="S21"/>
      <c r="T21" s="74"/>
      <c r="U21" s="74"/>
      <c r="V21"/>
      <c r="W21"/>
      <c r="X21"/>
      <c r="Y21"/>
      <c r="Z21"/>
    </row>
    <row r="22" spans="1:26" ht="18.75" customHeight="1">
      <c r="A22" s="13" t="s">
        <v>12</v>
      </c>
      <c r="B22" s="14">
        <v>64124</v>
      </c>
      <c r="C22" s="14">
        <v>37790</v>
      </c>
      <c r="D22" s="14">
        <v>37635</v>
      </c>
      <c r="E22" s="14">
        <v>4189</v>
      </c>
      <c r="F22" s="14">
        <v>32939</v>
      </c>
      <c r="G22" s="14">
        <v>50478</v>
      </c>
      <c r="H22" s="14">
        <v>39551</v>
      </c>
      <c r="I22" s="14">
        <v>10515</v>
      </c>
      <c r="J22" s="14">
        <v>45950</v>
      </c>
      <c r="K22" s="14">
        <v>33000</v>
      </c>
      <c r="L22" s="14">
        <v>50457</v>
      </c>
      <c r="M22" s="14">
        <v>19504</v>
      </c>
      <c r="N22" s="14">
        <v>11735</v>
      </c>
      <c r="O22" s="12">
        <f t="shared" si="7"/>
        <v>437867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2698</v>
      </c>
      <c r="C23" s="14">
        <v>2270</v>
      </c>
      <c r="D23" s="14">
        <v>1240</v>
      </c>
      <c r="E23" s="14">
        <v>251</v>
      </c>
      <c r="F23" s="14">
        <v>1540</v>
      </c>
      <c r="G23" s="14">
        <v>3065</v>
      </c>
      <c r="H23" s="14">
        <v>1725</v>
      </c>
      <c r="I23" s="14">
        <v>505</v>
      </c>
      <c r="J23" s="14">
        <v>1611</v>
      </c>
      <c r="K23" s="14">
        <v>1428</v>
      </c>
      <c r="L23" s="14">
        <v>1926</v>
      </c>
      <c r="M23" s="14">
        <v>869</v>
      </c>
      <c r="N23" s="14">
        <v>417</v>
      </c>
      <c r="O23" s="12">
        <f t="shared" si="7"/>
        <v>19545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172192</v>
      </c>
      <c r="C24" s="14">
        <f>C25+C26</f>
        <v>129923</v>
      </c>
      <c r="D24" s="14">
        <f>D25+D26</f>
        <v>125681</v>
      </c>
      <c r="E24" s="14">
        <f>E25+E26</f>
        <v>17623</v>
      </c>
      <c r="F24" s="14">
        <f aca="true" t="shared" si="8" ref="F24:N24">F25+F26</f>
        <v>121684</v>
      </c>
      <c r="G24" s="14">
        <f t="shared" si="8"/>
        <v>183841</v>
      </c>
      <c r="H24" s="14">
        <f>H25+H26</f>
        <v>123018</v>
      </c>
      <c r="I24" s="14">
        <f>I25+I26</f>
        <v>32609</v>
      </c>
      <c r="J24" s="14">
        <f>J25+J26</f>
        <v>123393</v>
      </c>
      <c r="K24" s="14">
        <f>K25+K26</f>
        <v>96774</v>
      </c>
      <c r="L24" s="14">
        <f>L25+L26</f>
        <v>104975</v>
      </c>
      <c r="M24" s="14">
        <f t="shared" si="8"/>
        <v>35748</v>
      </c>
      <c r="N24" s="14">
        <f t="shared" si="8"/>
        <v>21578</v>
      </c>
      <c r="O24" s="12">
        <f t="shared" si="7"/>
        <v>1289039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71613</v>
      </c>
      <c r="C25" s="14">
        <v>61771</v>
      </c>
      <c r="D25" s="14">
        <v>59822</v>
      </c>
      <c r="E25" s="14">
        <v>9634</v>
      </c>
      <c r="F25" s="14">
        <v>57155</v>
      </c>
      <c r="G25" s="14">
        <v>92060</v>
      </c>
      <c r="H25" s="14">
        <v>62249</v>
      </c>
      <c r="I25" s="14">
        <v>18438</v>
      </c>
      <c r="J25" s="14">
        <v>54135</v>
      </c>
      <c r="K25" s="14">
        <v>48224</v>
      </c>
      <c r="L25" s="14">
        <v>46574</v>
      </c>
      <c r="M25" s="14">
        <v>15800</v>
      </c>
      <c r="N25" s="14">
        <v>8368</v>
      </c>
      <c r="O25" s="12">
        <f t="shared" si="7"/>
        <v>605843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100579</v>
      </c>
      <c r="C26" s="14">
        <v>68152</v>
      </c>
      <c r="D26" s="14">
        <v>65859</v>
      </c>
      <c r="E26" s="14">
        <v>7989</v>
      </c>
      <c r="F26" s="14">
        <v>64529</v>
      </c>
      <c r="G26" s="14">
        <v>91781</v>
      </c>
      <c r="H26" s="14">
        <v>60769</v>
      </c>
      <c r="I26" s="14">
        <v>14171</v>
      </c>
      <c r="J26" s="14">
        <v>69258</v>
      </c>
      <c r="K26" s="14">
        <v>48550</v>
      </c>
      <c r="L26" s="14">
        <v>58401</v>
      </c>
      <c r="M26" s="14">
        <v>19948</v>
      </c>
      <c r="N26" s="14">
        <v>13210</v>
      </c>
      <c r="O26" s="12">
        <f t="shared" si="7"/>
        <v>683196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1082780.1870803</v>
      </c>
      <c r="C36" s="60">
        <f aca="true" t="shared" si="11" ref="C36:N36">C37+C38+C39+C40</f>
        <v>782775.2009894999</v>
      </c>
      <c r="D36" s="60">
        <f t="shared" si="11"/>
        <v>742638.0551035</v>
      </c>
      <c r="E36" s="60">
        <f t="shared" si="11"/>
        <v>120526.4240432</v>
      </c>
      <c r="F36" s="60">
        <f t="shared" si="11"/>
        <v>742870.53925825</v>
      </c>
      <c r="G36" s="60">
        <f t="shared" si="11"/>
        <v>924783.36</v>
      </c>
      <c r="H36" s="60">
        <f>H37+H38+H39+H40</f>
        <v>773462.3325</v>
      </c>
      <c r="I36" s="60">
        <f>I37+I38+I39+I40</f>
        <v>212277.6963222</v>
      </c>
      <c r="J36" s="60">
        <f>J37+J38+J39+J40</f>
        <v>826207.2413168</v>
      </c>
      <c r="K36" s="60">
        <f>K37+K38+K39+K40</f>
        <v>689021.6724907999</v>
      </c>
      <c r="L36" s="60">
        <f>L37+L38+L39+L40</f>
        <v>789937.89748768</v>
      </c>
      <c r="M36" s="60">
        <f t="shared" si="11"/>
        <v>390150.6800878199</v>
      </c>
      <c r="N36" s="60">
        <f t="shared" si="11"/>
        <v>229889.88018864</v>
      </c>
      <c r="O36" s="60">
        <f>O37+O38+O39+O40</f>
        <v>8307321.1668686895</v>
      </c>
    </row>
    <row r="37" spans="1:15" ht="18.75" customHeight="1">
      <c r="A37" s="57" t="s">
        <v>50</v>
      </c>
      <c r="B37" s="54">
        <f aca="true" t="shared" si="12" ref="B37:N37">B29*B7</f>
        <v>1082165.0895</v>
      </c>
      <c r="C37" s="54">
        <f t="shared" si="12"/>
        <v>782659.102</v>
      </c>
      <c r="D37" s="54">
        <f t="shared" si="12"/>
        <v>732465.174</v>
      </c>
      <c r="E37" s="54">
        <f t="shared" si="12"/>
        <v>120171.12659999999</v>
      </c>
      <c r="F37" s="54">
        <f t="shared" si="12"/>
        <v>742874.4345</v>
      </c>
      <c r="G37" s="54">
        <f t="shared" si="12"/>
        <v>924847.7875</v>
      </c>
      <c r="H37" s="54">
        <f>H29*H7</f>
        <v>769835.6565</v>
      </c>
      <c r="I37" s="54">
        <f>I29*I7</f>
        <v>212219.8566</v>
      </c>
      <c r="J37" s="54">
        <f>J29*J7</f>
        <v>821968.576</v>
      </c>
      <c r="K37" s="54">
        <f>K29*K7</f>
        <v>685356.078</v>
      </c>
      <c r="L37" s="54">
        <f>L29*L7</f>
        <v>785585.1386</v>
      </c>
      <c r="M37" s="54">
        <f t="shared" si="12"/>
        <v>387675.32399999996</v>
      </c>
      <c r="N37" s="54">
        <f t="shared" si="12"/>
        <v>229850.775</v>
      </c>
      <c r="O37" s="56">
        <f>SUM(B37:N37)</f>
        <v>8277674.1188</v>
      </c>
    </row>
    <row r="38" spans="1:15" ht="18.75" customHeight="1">
      <c r="A38" s="57" t="s">
        <v>51</v>
      </c>
      <c r="B38" s="54">
        <f aca="true" t="shared" si="13" ref="B38:N38">B30*B7</f>
        <v>-3209.1124197</v>
      </c>
      <c r="C38" s="54">
        <f t="shared" si="13"/>
        <v>-2276.4210104999997</v>
      </c>
      <c r="D38" s="54">
        <f t="shared" si="13"/>
        <v>-2175.9688965</v>
      </c>
      <c r="E38" s="54">
        <f t="shared" si="13"/>
        <v>-290.9825568</v>
      </c>
      <c r="F38" s="54">
        <f t="shared" si="13"/>
        <v>-2165.29524175</v>
      </c>
      <c r="G38" s="54">
        <f t="shared" si="13"/>
        <v>-2726.5875</v>
      </c>
      <c r="H38" s="54">
        <f>H30*H7</f>
        <v>-2119.404</v>
      </c>
      <c r="I38" s="54">
        <f>I30*I7</f>
        <v>-597.0002778</v>
      </c>
      <c r="J38" s="54">
        <f>J30*J7</f>
        <v>-2366.1546832</v>
      </c>
      <c r="K38" s="54">
        <f>K30*K7</f>
        <v>-1960.3555092000001</v>
      </c>
      <c r="L38" s="54">
        <f>L30*L7</f>
        <v>-2307.70111232</v>
      </c>
      <c r="M38" s="54">
        <f t="shared" si="13"/>
        <v>-1130.88391218</v>
      </c>
      <c r="N38" s="54">
        <f t="shared" si="13"/>
        <v>-679.93481136</v>
      </c>
      <c r="O38" s="25">
        <f>SUM(B38:N38)</f>
        <v>-24005.801931309998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567.13</v>
      </c>
      <c r="C40" s="54">
        <v>0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28216.809999999998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-77186.14</v>
      </c>
      <c r="C42" s="25">
        <f>+C43+C46+C55+C56</f>
        <v>-82566.17</v>
      </c>
      <c r="D42" s="25">
        <f>+D43+D46+D55+D56</f>
        <v>-58514.509999999995</v>
      </c>
      <c r="E42" s="25">
        <f>+E43+E46+E55+E56</f>
        <v>-6806.88</v>
      </c>
      <c r="F42" s="25">
        <f>+F43+F46+F55+F56</f>
        <v>-47049.26</v>
      </c>
      <c r="G42" s="25">
        <f>+G43+G46+G55+G56</f>
        <v>-85759.16</v>
      </c>
      <c r="H42" s="25">
        <f>+H43+H46+H55+H56</f>
        <v>-74331.98</v>
      </c>
      <c r="I42" s="25">
        <f>+I43+I46+I55+I56</f>
        <v>-26161.41</v>
      </c>
      <c r="J42" s="25">
        <f>+J43+J46+J55+J56</f>
        <v>-40077.020000000004</v>
      </c>
      <c r="K42" s="25">
        <f>+K43+K46+K55+K56</f>
        <v>-59947.990000000005</v>
      </c>
      <c r="L42" s="25">
        <f>+L43+L46+L55+L56</f>
        <v>-43102</v>
      </c>
      <c r="M42" s="25">
        <f>+M43+M46+M55+M56</f>
        <v>-30473.91</v>
      </c>
      <c r="N42" s="25">
        <f>+N43+N46+N55+N56</f>
        <v>-23405.620000000003</v>
      </c>
      <c r="O42" s="25">
        <f>+O43+O46+O55+O56</f>
        <v>-655382.0499999999</v>
      </c>
    </row>
    <row r="43" spans="1:15" ht="18.75" customHeight="1">
      <c r="A43" s="17" t="s">
        <v>55</v>
      </c>
      <c r="B43" s="26">
        <f>B44+B45</f>
        <v>-83934.4</v>
      </c>
      <c r="C43" s="26">
        <f>C44+C45</f>
        <v>-85530.4</v>
      </c>
      <c r="D43" s="26">
        <f>D44+D45</f>
        <v>-64292.2</v>
      </c>
      <c r="E43" s="26">
        <f>E44+E45</f>
        <v>-5570.8</v>
      </c>
      <c r="F43" s="26">
        <f aca="true" t="shared" si="15" ref="F43:N43">F44+F45</f>
        <v>-52763</v>
      </c>
      <c r="G43" s="26">
        <f t="shared" si="15"/>
        <v>-93639.6</v>
      </c>
      <c r="H43" s="26">
        <f>H44+H45</f>
        <v>-83254.2</v>
      </c>
      <c r="I43" s="26">
        <f>I44+I45</f>
        <v>-25190.2</v>
      </c>
      <c r="J43" s="26">
        <f>J44+J45</f>
        <v>-50217</v>
      </c>
      <c r="K43" s="26">
        <f>K44+K45</f>
        <v>-68008.6</v>
      </c>
      <c r="L43" s="26">
        <f>L44+L45</f>
        <v>-52858</v>
      </c>
      <c r="M43" s="26">
        <f t="shared" si="15"/>
        <v>-34967.6</v>
      </c>
      <c r="N43" s="26">
        <f t="shared" si="15"/>
        <v>-23024.2</v>
      </c>
      <c r="O43" s="25">
        <f aca="true" t="shared" si="16" ref="O43:O56">SUM(B43:N43)</f>
        <v>-723250.2</v>
      </c>
    </row>
    <row r="44" spans="1:26" ht="18.75" customHeight="1">
      <c r="A44" s="13" t="s">
        <v>56</v>
      </c>
      <c r="B44" s="20">
        <f>ROUND(-B9*$D$3,2)</f>
        <v>-83934.4</v>
      </c>
      <c r="C44" s="20">
        <f>ROUND(-C9*$D$3,2)</f>
        <v>-85530.4</v>
      </c>
      <c r="D44" s="20">
        <f>ROUND(-D9*$D$3,2)</f>
        <v>-64292.2</v>
      </c>
      <c r="E44" s="20">
        <f>ROUND(-E9*$D$3,2)</f>
        <v>-5570.8</v>
      </c>
      <c r="F44" s="20">
        <f aca="true" t="shared" si="17" ref="F44:N44">ROUND(-F9*$D$3,2)</f>
        <v>-52763</v>
      </c>
      <c r="G44" s="20">
        <f t="shared" si="17"/>
        <v>-93639.6</v>
      </c>
      <c r="H44" s="20">
        <f>ROUND(-H9*$D$3,2)</f>
        <v>-83254.2</v>
      </c>
      <c r="I44" s="20">
        <f>ROUND(-I9*$D$3,2)</f>
        <v>-25190.2</v>
      </c>
      <c r="J44" s="20">
        <f>ROUND(-J9*$D$3,2)</f>
        <v>-50217</v>
      </c>
      <c r="K44" s="20">
        <f>ROUND(-K9*$D$3,2)</f>
        <v>-68008.6</v>
      </c>
      <c r="L44" s="20">
        <f>ROUND(-L9*$D$3,2)</f>
        <v>-52858</v>
      </c>
      <c r="M44" s="20">
        <f t="shared" si="17"/>
        <v>-34967.6</v>
      </c>
      <c r="N44" s="20">
        <f t="shared" si="17"/>
        <v>-23024.2</v>
      </c>
      <c r="O44" s="46">
        <f t="shared" si="16"/>
        <v>-723250.2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SUM(B47:B54)</f>
        <v>6748.26</v>
      </c>
      <c r="C46" s="26">
        <f aca="true" t="shared" si="19" ref="C46:O46">SUM(C47:C54)</f>
        <v>2964.2299999999996</v>
      </c>
      <c r="D46" s="26">
        <f t="shared" si="19"/>
        <v>5777.6900000000005</v>
      </c>
      <c r="E46" s="26">
        <f t="shared" si="19"/>
        <v>-1236.08</v>
      </c>
      <c r="F46" s="26">
        <f t="shared" si="19"/>
        <v>5713.74</v>
      </c>
      <c r="G46" s="26">
        <f t="shared" si="19"/>
        <v>7880.4400000000005</v>
      </c>
      <c r="H46" s="26">
        <f t="shared" si="19"/>
        <v>8922.22</v>
      </c>
      <c r="I46" s="26">
        <f t="shared" si="19"/>
        <v>-971.21</v>
      </c>
      <c r="J46" s="26">
        <f t="shared" si="19"/>
        <v>10139.98</v>
      </c>
      <c r="K46" s="26">
        <f t="shared" si="19"/>
        <v>8060.61</v>
      </c>
      <c r="L46" s="26">
        <f t="shared" si="19"/>
        <v>9756</v>
      </c>
      <c r="M46" s="26">
        <f t="shared" si="19"/>
        <v>4493.69</v>
      </c>
      <c r="N46" s="26">
        <f t="shared" si="19"/>
        <v>-381.4200000000001</v>
      </c>
      <c r="O46" s="26">
        <f t="shared" si="19"/>
        <v>67868.15000000001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-6000</v>
      </c>
      <c r="C49" s="24">
        <v>-6000</v>
      </c>
      <c r="D49" s="24">
        <v>-3000</v>
      </c>
      <c r="E49" s="24">
        <v>-3000</v>
      </c>
      <c r="F49" s="24">
        <v>-3000</v>
      </c>
      <c r="G49" s="24">
        <v>-3000</v>
      </c>
      <c r="H49" s="24">
        <v>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-3000</v>
      </c>
      <c r="O49" s="24">
        <f t="shared" si="16"/>
        <v>-30500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v>8922.22</v>
      </c>
      <c r="I54" s="24">
        <v>2528.79</v>
      </c>
      <c r="J54" s="24">
        <v>10139.98</v>
      </c>
      <c r="K54" s="24">
        <v>8060.61</v>
      </c>
      <c r="L54" s="24">
        <v>9756</v>
      </c>
      <c r="M54" s="24">
        <v>4493.69</v>
      </c>
      <c r="N54" s="24">
        <v>2618.58</v>
      </c>
      <c r="O54" s="24">
        <f t="shared" si="16"/>
        <v>98368.15000000001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15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20"/>
    </row>
    <row r="58" spans="1:26" ht="15.75">
      <c r="A58" s="2" t="s">
        <v>68</v>
      </c>
      <c r="B58" s="29">
        <f>+B36+B42</f>
        <v>1005594.0470802999</v>
      </c>
      <c r="C58" s="29">
        <f>+C36+C42</f>
        <v>700209.0309894999</v>
      </c>
      <c r="D58" s="29">
        <f>+D36+D42</f>
        <v>684123.5451035</v>
      </c>
      <c r="E58" s="29">
        <f>+E36+E42</f>
        <v>113719.54404319999</v>
      </c>
      <c r="F58" s="29">
        <f>+F36+F42</f>
        <v>695821.27925825</v>
      </c>
      <c r="G58" s="29">
        <f>+G36+G42</f>
        <v>839024.2</v>
      </c>
      <c r="H58" s="29">
        <f>+H36+H42</f>
        <v>699130.3525</v>
      </c>
      <c r="I58" s="29">
        <f>+I36+I42</f>
        <v>186116.2863222</v>
      </c>
      <c r="J58" s="29">
        <f>+J36+J42</f>
        <v>786130.2213168</v>
      </c>
      <c r="K58" s="29">
        <f>+K36+K42</f>
        <v>629073.6824907999</v>
      </c>
      <c r="L58" s="29">
        <f>+L36+L42</f>
        <v>746835.89748768</v>
      </c>
      <c r="M58" s="29">
        <f>+M36+M42</f>
        <v>359676.77008781995</v>
      </c>
      <c r="N58" s="29">
        <f>+N36+N42</f>
        <v>206484.26018864</v>
      </c>
      <c r="O58" s="29">
        <f>SUM(B58:N58)</f>
        <v>7651939.116868689</v>
      </c>
      <c r="P58"/>
      <c r="Q58"/>
      <c r="R58"/>
      <c r="S58"/>
      <c r="T58"/>
      <c r="U58"/>
      <c r="V58"/>
      <c r="W58"/>
      <c r="X58"/>
      <c r="Y58"/>
      <c r="Z58"/>
    </row>
    <row r="59" spans="1:15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7" ht="18.75" customHeight="1">
      <c r="A61" s="2" t="s">
        <v>69</v>
      </c>
      <c r="B61" s="36">
        <f>SUM(B62:B75)</f>
        <v>1005594.05</v>
      </c>
      <c r="C61" s="36">
        <f aca="true" t="shared" si="20" ref="C61:N61">SUM(C62:C75)</f>
        <v>700209.03</v>
      </c>
      <c r="D61" s="36">
        <f t="shared" si="20"/>
        <v>684123.54</v>
      </c>
      <c r="E61" s="36">
        <f t="shared" si="20"/>
        <v>113719.55</v>
      </c>
      <c r="F61" s="36">
        <f t="shared" si="20"/>
        <v>695821.27</v>
      </c>
      <c r="G61" s="36">
        <f t="shared" si="20"/>
        <v>839024.2</v>
      </c>
      <c r="H61" s="36">
        <f t="shared" si="20"/>
        <v>699130.36</v>
      </c>
      <c r="I61" s="36">
        <f t="shared" si="20"/>
        <v>186116.29</v>
      </c>
      <c r="J61" s="36">
        <f t="shared" si="20"/>
        <v>786130.23</v>
      </c>
      <c r="K61" s="36">
        <f t="shared" si="20"/>
        <v>629073.6799999999</v>
      </c>
      <c r="L61" s="36">
        <f t="shared" si="20"/>
        <v>746835.9</v>
      </c>
      <c r="M61" s="36">
        <f t="shared" si="20"/>
        <v>359676.77</v>
      </c>
      <c r="N61" s="36">
        <f t="shared" si="20"/>
        <v>206484.27</v>
      </c>
      <c r="O61" s="29">
        <f>SUM(O62:O75)</f>
        <v>7651939.139999999</v>
      </c>
      <c r="Q61" s="77"/>
    </row>
    <row r="62" spans="1:17" ht="18.75" customHeight="1">
      <c r="A62" s="17" t="s">
        <v>70</v>
      </c>
      <c r="B62" s="36">
        <v>191480.55</v>
      </c>
      <c r="C62" s="36">
        <v>200096.1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391576.65</v>
      </c>
      <c r="P62"/>
      <c r="Q62" s="77"/>
    </row>
    <row r="63" spans="1:17" ht="18.75" customHeight="1">
      <c r="A63" s="17" t="s">
        <v>71</v>
      </c>
      <c r="B63" s="36">
        <v>814113.5</v>
      </c>
      <c r="C63" s="36">
        <v>500112.93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1314226.43</v>
      </c>
      <c r="P63"/>
      <c r="Q63" s="77"/>
    </row>
    <row r="64" spans="1:17" ht="18.75" customHeight="1">
      <c r="A64" s="17" t="s">
        <v>72</v>
      </c>
      <c r="B64" s="35">
        <v>0</v>
      </c>
      <c r="C64" s="35">
        <v>0</v>
      </c>
      <c r="D64" s="26">
        <v>684123.54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684123.54</v>
      </c>
      <c r="Q64" s="78"/>
    </row>
    <row r="65" spans="1:18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113719.55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113719.55</v>
      </c>
      <c r="R65"/>
    </row>
    <row r="66" spans="1:19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695821.27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695821.27</v>
      </c>
      <c r="S66"/>
    </row>
    <row r="67" spans="1:20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839024.2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839024.2</v>
      </c>
      <c r="T67"/>
    </row>
    <row r="68" spans="1:21" ht="18.75" customHeight="1">
      <c r="A68" s="17" t="s">
        <v>76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695627+3503.36</f>
        <v>699130.36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699130.36</v>
      </c>
      <c r="U68"/>
    </row>
    <row r="69" spans="1:21" ht="18.75" customHeight="1">
      <c r="A69" s="17" t="s">
        <v>77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f>186116.29</f>
        <v>186116.29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186116.29</v>
      </c>
      <c r="U69"/>
    </row>
    <row r="70" spans="1:22" ht="18.75" customHeight="1">
      <c r="A70" s="17" t="s">
        <v>78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782072.01+4058.22</f>
        <v>786130.23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786130.23</v>
      </c>
      <c r="V70"/>
    </row>
    <row r="71" spans="1:23" ht="18.75" customHeight="1">
      <c r="A71" s="17" t="s">
        <v>79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625566.33+3507.35</f>
        <v>629073.6799999999</v>
      </c>
      <c r="L71" s="35">
        <v>0</v>
      </c>
      <c r="M71" s="35">
        <v>0</v>
      </c>
      <c r="N71" s="35">
        <v>0</v>
      </c>
      <c r="O71" s="29">
        <f t="shared" si="21"/>
        <v>629073.6799999999</v>
      </c>
      <c r="W71"/>
    </row>
    <row r="72" spans="1:24" ht="18.75" customHeight="1">
      <c r="A72" s="17" t="s">
        <v>80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742777.68+4058.22</f>
        <v>746835.9</v>
      </c>
      <c r="M72" s="35">
        <v>0</v>
      </c>
      <c r="N72" s="61">
        <v>0</v>
      </c>
      <c r="O72" s="26">
        <f t="shared" si="21"/>
        <v>746835.9</v>
      </c>
      <c r="X72"/>
    </row>
    <row r="73" spans="1:25" ht="18.75" customHeight="1">
      <c r="A73" s="17" t="s">
        <v>81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357341.69+2335.08</f>
        <v>359676.77</v>
      </c>
      <c r="N73" s="35">
        <v>0</v>
      </c>
      <c r="O73" s="29">
        <f t="shared" si="21"/>
        <v>359676.77</v>
      </c>
      <c r="Y73"/>
    </row>
    <row r="74" spans="1:26" ht="18.75" customHeight="1">
      <c r="A74" s="17" t="s">
        <v>82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f>206484.27</f>
        <v>206484.27</v>
      </c>
      <c r="O74" s="26">
        <f t="shared" si="21"/>
        <v>206484.27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105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/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83</v>
      </c>
      <c r="B79" s="44">
        <v>2.336028618368693</v>
      </c>
      <c r="C79" s="44">
        <v>2.29935007784333</v>
      </c>
      <c r="D79" s="44">
        <v>0</v>
      </c>
      <c r="E79" s="44">
        <v>0</v>
      </c>
      <c r="F79" s="35">
        <v>0</v>
      </c>
      <c r="G79" s="35">
        <v>0</v>
      </c>
      <c r="H79" s="35"/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84</v>
      </c>
      <c r="B80" s="44">
        <v>2.038474680133271</v>
      </c>
      <c r="C80" s="44">
        <v>1.9237477221431596</v>
      </c>
      <c r="D80" s="44">
        <v>0</v>
      </c>
      <c r="E80" s="44">
        <v>0</v>
      </c>
      <c r="F80" s="35">
        <v>0</v>
      </c>
      <c r="G80" s="35">
        <v>0</v>
      </c>
      <c r="H80" s="35"/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7" ht="18.75" customHeight="1">
      <c r="A81" s="17" t="s">
        <v>85</v>
      </c>
      <c r="B81" s="44">
        <v>0</v>
      </c>
      <c r="C81" s="44">
        <v>0</v>
      </c>
      <c r="D81" s="22">
        <f>(D$37+D$38+D$39)/D$7</f>
        <v>1.8681628410832252</v>
      </c>
      <c r="E81" s="44">
        <v>0</v>
      </c>
      <c r="F81" s="35">
        <v>0</v>
      </c>
      <c r="G81" s="35">
        <v>0</v>
      </c>
      <c r="H81" s="35"/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Q81"/>
    </row>
    <row r="82" spans="1:18" ht="18.75" customHeight="1">
      <c r="A82" s="17" t="s">
        <v>86</v>
      </c>
      <c r="B82" s="44">
        <v>0</v>
      </c>
      <c r="C82" s="44">
        <v>0</v>
      </c>
      <c r="D82" s="44">
        <v>0</v>
      </c>
      <c r="E82" s="22">
        <f>(E$37+E$38+E$39)/E$7</f>
        <v>2.6018700007167066</v>
      </c>
      <c r="F82" s="35">
        <v>0</v>
      </c>
      <c r="G82" s="35">
        <v>0</v>
      </c>
      <c r="H82" s="35"/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R82"/>
    </row>
    <row r="83" spans="1:19" ht="18.75" customHeight="1">
      <c r="A83" s="17" t="s">
        <v>87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2.181288562413196</v>
      </c>
      <c r="G83" s="35">
        <v>0</v>
      </c>
      <c r="H83" s="35"/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S83"/>
    </row>
    <row r="84" spans="1:20" ht="18.75" customHeight="1">
      <c r="A84" s="17" t="s">
        <v>88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1.729779490296937</v>
      </c>
      <c r="H84" s="44"/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T84"/>
    </row>
    <row r="85" spans="1:21" ht="18.75" customHeight="1">
      <c r="A85" s="17" t="s">
        <v>89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2.034425831979179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U85"/>
    </row>
    <row r="86" spans="1:21" ht="18.75" customHeight="1">
      <c r="A86" s="17" t="s">
        <v>90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35"/>
      <c r="I86" s="44">
        <f>(I$37+I$38+I$39)/I$7</f>
        <v>1.9911425305287447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U86"/>
    </row>
    <row r="87" spans="1:22" ht="18.75" customHeight="1">
      <c r="A87" s="17" t="s">
        <v>91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35"/>
      <c r="I87" s="44">
        <v>0</v>
      </c>
      <c r="J87" s="44">
        <f>(J$37+J$38+J$39)/J$7</f>
        <v>1.9764337878069889</v>
      </c>
      <c r="K87" s="44">
        <v>0</v>
      </c>
      <c r="L87" s="35">
        <v>0</v>
      </c>
      <c r="M87" s="44">
        <v>0</v>
      </c>
      <c r="N87" s="44">
        <v>0</v>
      </c>
      <c r="O87" s="26"/>
      <c r="V87"/>
    </row>
    <row r="88" spans="1:23" ht="18.75" customHeight="1">
      <c r="A88" s="17" t="s">
        <v>92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/>
      <c r="I88" s="44">
        <v>0</v>
      </c>
      <c r="J88" s="44">
        <v>0</v>
      </c>
      <c r="K88" s="44">
        <f>(K$37+K$38+K$39)/K$7</f>
        <v>2.2260138542220314</v>
      </c>
      <c r="L88" s="35">
        <v>0</v>
      </c>
      <c r="M88" s="44">
        <v>0</v>
      </c>
      <c r="N88" s="44">
        <v>0</v>
      </c>
      <c r="O88" s="29"/>
      <c r="W88"/>
    </row>
    <row r="89" spans="1:24" ht="18.75" customHeight="1">
      <c r="A89" s="17" t="s">
        <v>93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/>
      <c r="I89" s="44">
        <v>0</v>
      </c>
      <c r="J89" s="44">
        <v>0</v>
      </c>
      <c r="K89" s="44">
        <v>0</v>
      </c>
      <c r="L89" s="22">
        <f>(L$37+L$38+L$39)/L$7</f>
        <v>2.128497737075874</v>
      </c>
      <c r="M89" s="44">
        <v>0</v>
      </c>
      <c r="N89" s="44">
        <v>0</v>
      </c>
      <c r="O89" s="26"/>
      <c r="X89"/>
    </row>
    <row r="90" spans="1:25" ht="18.75" customHeight="1">
      <c r="A90" s="17" t="s">
        <v>94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/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2.5269140055502555</v>
      </c>
      <c r="N90" s="44">
        <v>0</v>
      </c>
      <c r="O90" s="62"/>
      <c r="Y90"/>
    </row>
    <row r="91" spans="1:26" ht="18.75" customHeight="1">
      <c r="A91" s="34" t="s">
        <v>95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/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2.475421079032185</v>
      </c>
      <c r="O91" s="50"/>
      <c r="P91"/>
      <c r="Z91"/>
    </row>
    <row r="92" spans="1:13" ht="51" customHeight="1">
      <c r="A92" s="76" t="s">
        <v>104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5" ht="14.25">
      <c r="B95" s="40"/>
    </row>
    <row r="96" ht="14.25">
      <c r="I96" s="41"/>
    </row>
    <row r="97" ht="14.25"/>
    <row r="98" spans="9:12" ht="14.25">
      <c r="I98" s="42"/>
      <c r="J98" s="43"/>
      <c r="K98" s="43"/>
      <c r="L98" s="43"/>
    </row>
  </sheetData>
  <sheetProtection/>
  <mergeCells count="7">
    <mergeCell ref="A92:M92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2017-09-15T21:25:06Z</dcterms:modified>
  <cp:category/>
  <cp:version/>
  <cp:contentType/>
  <cp:contentStatus/>
</cp:coreProperties>
</file>