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CONCESSÃO'!$A$1:$K$136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<sst xmlns="http://schemas.openxmlformats.org/spreadsheetml/2006/main" count="140" uniqueCount="140">
  <si>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</si>
  <si>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</si>
  <si>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</si>
  <si>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</si>
  <si>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</si>
  <si>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</si>
  <si>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</si>
  <si>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</si>
  <si>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</si>
  <si>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</si>
  <si>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</si>
  <si>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</si>
  <si>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</si>
  <si>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</si>
  <si>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</si>
  <si>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</si>
  <si>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</si>
  <si>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</si>
  <si>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</si>
  <si>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</si>
  <si>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</si>
  <si>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</si>
  <si>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</si>
  <si>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</si>
  <si>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</si>
  <si>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</si>
  <si>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</si>
  <si>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</si>
  <si>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</si>
  <si>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</si>
  <si>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</si>
  <si>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</si>
  <si>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</si>
  <si>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</si>
  <si>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</si>
  <si>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</si>
  <si>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</si>
  <si>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</si>
  <si>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</si>
  <si>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</si>
  <si>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</si>
  <si>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</si>
  <si>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</si>
  <si>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</si>
  <si>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</si>
  <si>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</si>
  <si>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</si>
  <si>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</si>
  <si>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</si>
  <si>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</si>
  <si>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</si>
  <si>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</si>
  <si>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</si>
  <si>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</si>
  <si>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</si>
  <si>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</si>
  <si>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</si>
  <si>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</si>
  <si>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</si>
  <si>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</si>
  <si>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</si>
  <si>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</si>
  <si>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</si>
  <si>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</si>
  <si>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</si>
  <si>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</si>
  <si>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</si>
  <si>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</si>
  <si>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</si>
  <si>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</si>
  <si>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</si>
  <si>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</si>
  <si>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</si>
  <si>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</si>
  <si>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</si>
  <si>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</si>
  <si>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</si>
  <si>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</si>
  <si>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</si>
  <si>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</si>
  <si>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</si>
  <si>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</si>
  <si>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</si>
  <si>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</si>
  <si>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</si>
  <si>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</si>
  <si>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</si>
  <si>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</si>
  <si>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</si>
  <si>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</si>
  <si>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</si>
  <si>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</si>
  <si>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</si>
  <si>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</si>
  <si>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</si>
  <si>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</si>
  <si>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</si>
  <si>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</si>
  <si>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</si>
  <si>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</si>
  <si>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</si>
  <si>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</si>
  <si>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</si>
  <si>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</si>
  <si>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</si>
  <si>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</si>
  <si>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</si>
  <si>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</si>
  <si>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</si>
  <si>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</si>
  <si>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</si>
  <si>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</si>
  <si>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</si>
  <si>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</si>
  <si>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</si>
  <si>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</si>
  <si>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</si>
  <si>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</si>
  <si>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</si>
  <si>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</si>
  <si>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</si>
  <si>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</si>
  <si>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</si>
  <si>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</si>
  <si>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</si>
  <si>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</si>
  <si>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</si>
  <si>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</si>
  <si>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</si>
  <si>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</si>
  <si>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</si>
  <si>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</si>
  <si>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</si>
  <si>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</si>
  <si>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</si>
  <si>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</si>
  <si>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5.1.9. Remuneração pela Linha Paralímpica</t>
  </si>
  <si>
    <t>5.1. Remuneração pelo Transporte Coletivo (5.1.1 + 5.1.2....+ 5.1.9)</t>
  </si>
  <si>
    <t>OPERAÇÃO 07/07/18 - VENCIMENTO 16/07/18</t>
  </si>
  <si>
    <t xml:space="preserve">      7.2.1 Ajuste do dia anterior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</si>
</sst>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44" fontId="0" fillId="0" borderId="0" xfId="0" applyNumberFormat="1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0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6.75390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138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89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114</v>
      </c>
      <c r="F5" s="28" t="s">
        <v>10</v>
      </c>
      <c r="G5" s="28" t="s">
        <v>11</v>
      </c>
      <c r="H5" s="28" t="s">
        <v>12</v>
      </c>
      <c r="I5" s="82" t="s">
        <v>88</v>
      </c>
      <c r="J5" s="82" t="s">
        <v>87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314143</v>
      </c>
      <c r="C7" s="9">
        <f t="shared" si="0"/>
        <v>406612</v>
      </c>
      <c r="D7" s="9">
        <f t="shared" si="0"/>
        <v>454231</v>
      </c>
      <c r="E7" s="9">
        <f t="shared" si="0"/>
        <v>254663</v>
      </c>
      <c r="F7" s="9">
        <f t="shared" si="0"/>
        <v>389845</v>
      </c>
      <c r="G7" s="9">
        <f t="shared" si="0"/>
        <v>625164</v>
      </c>
      <c r="H7" s="9">
        <f t="shared" si="0"/>
        <v>241138</v>
      </c>
      <c r="I7" s="9">
        <f t="shared" si="0"/>
        <v>49938</v>
      </c>
      <c r="J7" s="9">
        <f t="shared" si="0"/>
        <v>188148</v>
      </c>
      <c r="K7" s="9">
        <f t="shared" si="0"/>
        <v>2923882</v>
      </c>
      <c r="L7" s="50"/>
    </row>
    <row r="8" spans="1:11" ht="17.25" customHeight="1">
      <c r="A8" s="10" t="s">
        <v>95</v>
      </c>
      <c r="B8" s="11">
        <f>B9+B12+B16</f>
        <v>157512</v>
      </c>
      <c r="C8" s="11">
        <f aca="true" t="shared" si="1" ref="C8:J8">C9+C12+C16</f>
        <v>213339</v>
      </c>
      <c r="D8" s="11">
        <f t="shared" si="1"/>
        <v>223520</v>
      </c>
      <c r="E8" s="11">
        <f t="shared" si="1"/>
        <v>133263</v>
      </c>
      <c r="F8" s="11">
        <f t="shared" si="1"/>
        <v>189849</v>
      </c>
      <c r="G8" s="11">
        <f t="shared" si="1"/>
        <v>305180</v>
      </c>
      <c r="H8" s="11">
        <f t="shared" si="1"/>
        <v>133422</v>
      </c>
      <c r="I8" s="11">
        <f t="shared" si="1"/>
        <v>23853</v>
      </c>
      <c r="J8" s="11">
        <f t="shared" si="1"/>
        <v>92343</v>
      </c>
      <c r="K8" s="11">
        <f>SUM(B8:J8)</f>
        <v>1472281</v>
      </c>
    </row>
    <row r="9" spans="1:11" ht="17.25" customHeight="1">
      <c r="A9" s="15" t="s">
        <v>16</v>
      </c>
      <c r="B9" s="13">
        <f>+B10+B11</f>
        <v>27567</v>
      </c>
      <c r="C9" s="13">
        <f aca="true" t="shared" si="2" ref="C9:J9">+C10+C11</f>
        <v>41595</v>
      </c>
      <c r="D9" s="13">
        <f t="shared" si="2"/>
        <v>38296</v>
      </c>
      <c r="E9" s="13">
        <f t="shared" si="2"/>
        <v>24083</v>
      </c>
      <c r="F9" s="13">
        <f t="shared" si="2"/>
        <v>26905</v>
      </c>
      <c r="G9" s="13">
        <f t="shared" si="2"/>
        <v>33326</v>
      </c>
      <c r="H9" s="13">
        <f t="shared" si="2"/>
        <v>26424</v>
      </c>
      <c r="I9" s="13">
        <f t="shared" si="2"/>
        <v>5166</v>
      </c>
      <c r="J9" s="13">
        <f t="shared" si="2"/>
        <v>15096</v>
      </c>
      <c r="K9" s="11">
        <f>SUM(B9:J9)</f>
        <v>238458</v>
      </c>
    </row>
    <row r="10" spans="1:11" ht="17.25" customHeight="1">
      <c r="A10" s="29" t="s">
        <v>17</v>
      </c>
      <c r="B10" s="13">
        <v>27567</v>
      </c>
      <c r="C10" s="13">
        <v>41595</v>
      </c>
      <c r="D10" s="13">
        <v>38296</v>
      </c>
      <c r="E10" s="13">
        <v>24083</v>
      </c>
      <c r="F10" s="13">
        <v>26905</v>
      </c>
      <c r="G10" s="13">
        <v>33326</v>
      </c>
      <c r="H10" s="13">
        <v>26424</v>
      </c>
      <c r="I10" s="13">
        <v>5166</v>
      </c>
      <c r="J10" s="13">
        <v>15096</v>
      </c>
      <c r="K10" s="11">
        <f>SUM(B10:J10)</f>
        <v>238458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122445</v>
      </c>
      <c r="C12" s="17">
        <f t="shared" si="3"/>
        <v>161292</v>
      </c>
      <c r="D12" s="17">
        <f t="shared" si="3"/>
        <v>174641</v>
      </c>
      <c r="E12" s="17">
        <f t="shared" si="3"/>
        <v>102970</v>
      </c>
      <c r="F12" s="17">
        <f t="shared" si="3"/>
        <v>151970</v>
      </c>
      <c r="G12" s="17">
        <f t="shared" si="3"/>
        <v>253586</v>
      </c>
      <c r="H12" s="17">
        <f t="shared" si="3"/>
        <v>101174</v>
      </c>
      <c r="I12" s="17">
        <f t="shared" si="3"/>
        <v>17371</v>
      </c>
      <c r="J12" s="17">
        <f t="shared" si="3"/>
        <v>72919</v>
      </c>
      <c r="K12" s="11">
        <f aca="true" t="shared" si="4" ref="K12:K27">SUM(B12:J12)</f>
        <v>1158368</v>
      </c>
    </row>
    <row r="13" spans="1:13" ht="17.25" customHeight="1">
      <c r="A13" s="14" t="s">
        <v>19</v>
      </c>
      <c r="B13" s="13">
        <v>58488</v>
      </c>
      <c r="C13" s="13">
        <v>82189</v>
      </c>
      <c r="D13" s="13">
        <v>91315</v>
      </c>
      <c r="E13" s="13">
        <v>51993</v>
      </c>
      <c r="F13" s="13">
        <v>72227</v>
      </c>
      <c r="G13" s="13">
        <v>111273</v>
      </c>
      <c r="H13" s="13">
        <v>44365</v>
      </c>
      <c r="I13" s="13">
        <v>9644</v>
      </c>
      <c r="J13" s="13">
        <v>37550</v>
      </c>
      <c r="K13" s="11">
        <f t="shared" si="4"/>
        <v>559044</v>
      </c>
      <c r="L13" s="50"/>
      <c r="M13" s="51"/>
    </row>
    <row r="14" spans="1:12" ht="17.25" customHeight="1">
      <c r="A14" s="14" t="s">
        <v>20</v>
      </c>
      <c r="B14" s="13">
        <v>60818</v>
      </c>
      <c r="C14" s="13">
        <v>74484</v>
      </c>
      <c r="D14" s="13">
        <v>79845</v>
      </c>
      <c r="E14" s="13">
        <v>48294</v>
      </c>
      <c r="F14" s="13">
        <v>76646</v>
      </c>
      <c r="G14" s="13">
        <v>137744</v>
      </c>
      <c r="H14" s="13">
        <v>52853</v>
      </c>
      <c r="I14" s="13">
        <v>7205</v>
      </c>
      <c r="J14" s="13">
        <v>34062</v>
      </c>
      <c r="K14" s="11">
        <f t="shared" si="4"/>
        <v>571951</v>
      </c>
      <c r="L14" s="50"/>
    </row>
    <row r="15" spans="1:11" ht="17.25" customHeight="1">
      <c r="A15" s="14" t="s">
        <v>21</v>
      </c>
      <c r="B15" s="13">
        <v>3139</v>
      </c>
      <c r="C15" s="13">
        <v>4619</v>
      </c>
      <c r="D15" s="13">
        <v>3481</v>
      </c>
      <c r="E15" s="13">
        <v>2683</v>
      </c>
      <c r="F15" s="13">
        <v>3097</v>
      </c>
      <c r="G15" s="13">
        <v>4569</v>
      </c>
      <c r="H15" s="13">
        <v>3956</v>
      </c>
      <c r="I15" s="13">
        <v>522</v>
      </c>
      <c r="J15" s="13">
        <v>1307</v>
      </c>
      <c r="K15" s="11">
        <f t="shared" si="4"/>
        <v>27373</v>
      </c>
    </row>
    <row r="16" spans="1:11" ht="17.25" customHeight="1">
      <c r="A16" s="15" t="s">
        <v>91</v>
      </c>
      <c r="B16" s="13">
        <f>B17+B18+B19</f>
        <v>7500</v>
      </c>
      <c r="C16" s="13">
        <f aca="true" t="shared" si="5" ref="C16:J16">C17+C18+C19</f>
        <v>10452</v>
      </c>
      <c r="D16" s="13">
        <f t="shared" si="5"/>
        <v>10583</v>
      </c>
      <c r="E16" s="13">
        <f t="shared" si="5"/>
        <v>6210</v>
      </c>
      <c r="F16" s="13">
        <f t="shared" si="5"/>
        <v>10974</v>
      </c>
      <c r="G16" s="13">
        <f t="shared" si="5"/>
        <v>18268</v>
      </c>
      <c r="H16" s="13">
        <f t="shared" si="5"/>
        <v>5824</v>
      </c>
      <c r="I16" s="13">
        <f t="shared" si="5"/>
        <v>1316</v>
      </c>
      <c r="J16" s="13">
        <f t="shared" si="5"/>
        <v>4328</v>
      </c>
      <c r="K16" s="11">
        <f t="shared" si="4"/>
        <v>75455</v>
      </c>
    </row>
    <row r="17" spans="1:11" ht="17.25" customHeight="1">
      <c r="A17" s="14" t="s">
        <v>92</v>
      </c>
      <c r="B17" s="13">
        <v>7483</v>
      </c>
      <c r="C17" s="13">
        <v>10431</v>
      </c>
      <c r="D17" s="13">
        <v>10552</v>
      </c>
      <c r="E17" s="13">
        <v>6190</v>
      </c>
      <c r="F17" s="13">
        <v>10956</v>
      </c>
      <c r="G17" s="13">
        <v>18223</v>
      </c>
      <c r="H17" s="13">
        <v>5809</v>
      </c>
      <c r="I17" s="13">
        <v>1315</v>
      </c>
      <c r="J17" s="13">
        <v>4324</v>
      </c>
      <c r="K17" s="11">
        <f t="shared" si="4"/>
        <v>75283</v>
      </c>
    </row>
    <row r="18" spans="1:11" ht="17.25" customHeight="1">
      <c r="A18" s="14" t="s">
        <v>93</v>
      </c>
      <c r="B18" s="13">
        <v>11</v>
      </c>
      <c r="C18" s="13">
        <v>17</v>
      </c>
      <c r="D18" s="13">
        <v>22</v>
      </c>
      <c r="E18" s="13">
        <v>16</v>
      </c>
      <c r="F18" s="13">
        <v>11</v>
      </c>
      <c r="G18" s="13">
        <v>44</v>
      </c>
      <c r="H18" s="13">
        <v>12</v>
      </c>
      <c r="I18" s="13">
        <v>0</v>
      </c>
      <c r="J18" s="13">
        <v>3</v>
      </c>
      <c r="K18" s="11">
        <f t="shared" si="4"/>
        <v>136</v>
      </c>
    </row>
    <row r="19" spans="1:11" ht="17.25" customHeight="1">
      <c r="A19" s="14" t="s">
        <v>94</v>
      </c>
      <c r="B19" s="13">
        <v>6</v>
      </c>
      <c r="C19" s="13">
        <v>4</v>
      </c>
      <c r="D19" s="13">
        <v>9</v>
      </c>
      <c r="E19" s="13">
        <v>4</v>
      </c>
      <c r="F19" s="13">
        <v>7</v>
      </c>
      <c r="G19" s="13">
        <v>1</v>
      </c>
      <c r="H19" s="13">
        <v>3</v>
      </c>
      <c r="I19" s="13">
        <v>1</v>
      </c>
      <c r="J19" s="13">
        <v>1</v>
      </c>
      <c r="K19" s="11">
        <f t="shared" si="4"/>
        <v>36</v>
      </c>
    </row>
    <row r="20" spans="1:11" ht="17.25" customHeight="1">
      <c r="A20" s="16" t="s">
        <v>22</v>
      </c>
      <c r="B20" s="11">
        <f>+B21+B22+B23</f>
        <v>89933</v>
      </c>
      <c r="C20" s="11">
        <f aca="true" t="shared" si="6" ref="C20:J20">+C21+C22+C23</f>
        <v>104054</v>
      </c>
      <c r="D20" s="11">
        <f t="shared" si="6"/>
        <v>127842</v>
      </c>
      <c r="E20" s="11">
        <f t="shared" si="6"/>
        <v>66504</v>
      </c>
      <c r="F20" s="11">
        <f t="shared" si="6"/>
        <v>124393</v>
      </c>
      <c r="G20" s="11">
        <f t="shared" si="6"/>
        <v>222500</v>
      </c>
      <c r="H20" s="11">
        <f t="shared" si="6"/>
        <v>62755</v>
      </c>
      <c r="I20" s="11">
        <f t="shared" si="6"/>
        <v>13868</v>
      </c>
      <c r="J20" s="11">
        <f t="shared" si="6"/>
        <v>49723</v>
      </c>
      <c r="K20" s="11">
        <f t="shared" si="4"/>
        <v>861572</v>
      </c>
    </row>
    <row r="21" spans="1:12" ht="17.25" customHeight="1">
      <c r="A21" s="12" t="s">
        <v>23</v>
      </c>
      <c r="B21" s="13">
        <v>46310</v>
      </c>
      <c r="C21" s="13">
        <v>58811</v>
      </c>
      <c r="D21" s="13">
        <v>73097</v>
      </c>
      <c r="E21" s="13">
        <v>36751</v>
      </c>
      <c r="F21" s="13">
        <v>64149</v>
      </c>
      <c r="G21" s="13">
        <v>102221</v>
      </c>
      <c r="H21" s="13">
        <v>31454</v>
      </c>
      <c r="I21" s="13">
        <v>8335</v>
      </c>
      <c r="J21" s="13">
        <v>27452</v>
      </c>
      <c r="K21" s="11">
        <f t="shared" si="4"/>
        <v>448580</v>
      </c>
      <c r="L21" s="50"/>
    </row>
    <row r="22" spans="1:12" ht="17.25" customHeight="1">
      <c r="A22" s="12" t="s">
        <v>24</v>
      </c>
      <c r="B22" s="13">
        <v>42186</v>
      </c>
      <c r="C22" s="13">
        <v>43353</v>
      </c>
      <c r="D22" s="13">
        <v>53025</v>
      </c>
      <c r="E22" s="13">
        <v>28693</v>
      </c>
      <c r="F22" s="13">
        <v>58620</v>
      </c>
      <c r="G22" s="13">
        <v>117620</v>
      </c>
      <c r="H22" s="13">
        <v>30010</v>
      </c>
      <c r="I22" s="13">
        <v>5323</v>
      </c>
      <c r="J22" s="13">
        <v>21696</v>
      </c>
      <c r="K22" s="11">
        <f t="shared" si="4"/>
        <v>400526</v>
      </c>
      <c r="L22" s="50"/>
    </row>
    <row r="23" spans="1:11" ht="17.25" customHeight="1">
      <c r="A23" s="12" t="s">
        <v>25</v>
      </c>
      <c r="B23" s="13">
        <v>1437</v>
      </c>
      <c r="C23" s="13">
        <v>1890</v>
      </c>
      <c r="D23" s="13">
        <v>1720</v>
      </c>
      <c r="E23" s="13">
        <v>1060</v>
      </c>
      <c r="F23" s="13">
        <v>1624</v>
      </c>
      <c r="G23" s="13">
        <v>2659</v>
      </c>
      <c r="H23" s="13">
        <v>1291</v>
      </c>
      <c r="I23" s="13">
        <v>210</v>
      </c>
      <c r="J23" s="13">
        <v>575</v>
      </c>
      <c r="K23" s="11">
        <f t="shared" si="4"/>
        <v>12466</v>
      </c>
    </row>
    <row r="24" spans="1:11" ht="17.25" customHeight="1">
      <c r="A24" s="16" t="s">
        <v>26</v>
      </c>
      <c r="B24" s="13">
        <f>+B25+B26</f>
        <v>66698</v>
      </c>
      <c r="C24" s="13">
        <f aca="true" t="shared" si="7" ref="C24:J24">+C25+C26</f>
        <v>89219</v>
      </c>
      <c r="D24" s="13">
        <f t="shared" si="7"/>
        <v>102869</v>
      </c>
      <c r="E24" s="13">
        <f t="shared" si="7"/>
        <v>54896</v>
      </c>
      <c r="F24" s="13">
        <f t="shared" si="7"/>
        <v>75603</v>
      </c>
      <c r="G24" s="13">
        <f t="shared" si="7"/>
        <v>97484</v>
      </c>
      <c r="H24" s="13">
        <f t="shared" si="7"/>
        <v>42897</v>
      </c>
      <c r="I24" s="13">
        <f t="shared" si="7"/>
        <v>12217</v>
      </c>
      <c r="J24" s="13">
        <f t="shared" si="7"/>
        <v>46082</v>
      </c>
      <c r="K24" s="11">
        <f t="shared" si="4"/>
        <v>587965</v>
      </c>
    </row>
    <row r="25" spans="1:12" ht="17.25" customHeight="1">
      <c r="A25" s="12" t="s">
        <v>112</v>
      </c>
      <c r="B25" s="13">
        <v>44981</v>
      </c>
      <c r="C25" s="13">
        <v>62855</v>
      </c>
      <c r="D25" s="13">
        <v>73854</v>
      </c>
      <c r="E25" s="13">
        <v>41088</v>
      </c>
      <c r="F25" s="13">
        <v>50778</v>
      </c>
      <c r="G25" s="13">
        <v>65068</v>
      </c>
      <c r="H25" s="13">
        <v>29405</v>
      </c>
      <c r="I25" s="13">
        <v>9665</v>
      </c>
      <c r="J25" s="13">
        <v>32600</v>
      </c>
      <c r="K25" s="11">
        <f t="shared" si="4"/>
        <v>410294</v>
      </c>
      <c r="L25" s="50"/>
    </row>
    <row r="26" spans="1:12" ht="17.25" customHeight="1">
      <c r="A26" s="12" t="s">
        <v>113</v>
      </c>
      <c r="B26" s="13">
        <v>21717</v>
      </c>
      <c r="C26" s="13">
        <v>26364</v>
      </c>
      <c r="D26" s="13">
        <v>29015</v>
      </c>
      <c r="E26" s="13">
        <v>13808</v>
      </c>
      <c r="F26" s="13">
        <v>24825</v>
      </c>
      <c r="G26" s="13">
        <v>32416</v>
      </c>
      <c r="H26" s="13">
        <v>13492</v>
      </c>
      <c r="I26" s="13">
        <v>2552</v>
      </c>
      <c r="J26" s="13">
        <v>13482</v>
      </c>
      <c r="K26" s="11">
        <f t="shared" si="4"/>
        <v>177671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2064</v>
      </c>
      <c r="I27" s="11">
        <v>0</v>
      </c>
      <c r="J27" s="11">
        <v>0</v>
      </c>
      <c r="K27" s="11">
        <f t="shared" si="4"/>
        <v>2064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2.9411</v>
      </c>
      <c r="C29" s="57">
        <f aca="true" t="shared" si="8" ref="C29:J29">SUM(C30:C33)</f>
        <v>3.29100978</v>
      </c>
      <c r="D29" s="57">
        <f t="shared" si="8"/>
        <v>3.7056</v>
      </c>
      <c r="E29" s="57">
        <f t="shared" si="8"/>
        <v>3.1511195499999998</v>
      </c>
      <c r="F29" s="57">
        <f t="shared" si="8"/>
        <v>3.1185</v>
      </c>
      <c r="G29" s="57">
        <f t="shared" si="8"/>
        <v>2.6315000000000004</v>
      </c>
      <c r="H29" s="57">
        <f t="shared" si="8"/>
        <v>3.0173</v>
      </c>
      <c r="I29" s="57">
        <f t="shared" si="8"/>
        <v>4.999</v>
      </c>
      <c r="J29" s="57">
        <f t="shared" si="8"/>
        <v>3.1784</v>
      </c>
      <c r="K29" s="19">
        <v>0</v>
      </c>
    </row>
    <row r="30" spans="1:11" ht="17.25" customHeight="1">
      <c r="A30" s="16" t="s">
        <v>31</v>
      </c>
      <c r="B30" s="32">
        <v>2.9459</v>
      </c>
      <c r="C30" s="32">
        <v>3.2886</v>
      </c>
      <c r="D30" s="32">
        <v>3.7106</v>
      </c>
      <c r="E30" s="32">
        <v>3.1557</v>
      </c>
      <c r="F30" s="32">
        <v>3.1232</v>
      </c>
      <c r="G30" s="32">
        <v>2.6354</v>
      </c>
      <c r="H30" s="32">
        <v>3.0219</v>
      </c>
      <c r="I30" s="32">
        <v>4.999</v>
      </c>
      <c r="J30" s="32">
        <v>3.1784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0.00730978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101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27026.8</v>
      </c>
      <c r="I35" s="19">
        <v>0</v>
      </c>
      <c r="J35" s="19">
        <v>0</v>
      </c>
      <c r="K35" s="23">
        <f>SUM(B35:J35)</f>
        <v>27026.8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57287.9</v>
      </c>
      <c r="I36" s="19">
        <v>0</v>
      </c>
      <c r="J36" s="19">
        <v>0</v>
      </c>
      <c r="K36" s="23">
        <f>SUM(B36:J36)</f>
        <v>57287.9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100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+B48+B58</f>
        <v>945084.41</v>
      </c>
      <c r="C47" s="22">
        <f aca="true" t="shared" si="12" ref="C47:H47">+C48+C58</f>
        <v>1368655.91</v>
      </c>
      <c r="D47" s="22">
        <f t="shared" si="12"/>
        <v>1714550.9300000002</v>
      </c>
      <c r="E47" s="22">
        <f t="shared" si="12"/>
        <v>829452.2200000001</v>
      </c>
      <c r="F47" s="22">
        <f t="shared" si="12"/>
        <v>1239209.5</v>
      </c>
      <c r="G47" s="22">
        <f t="shared" si="12"/>
        <v>1680031.9800000002</v>
      </c>
      <c r="H47" s="22">
        <f t="shared" si="12"/>
        <v>775667.1100000001</v>
      </c>
      <c r="I47" s="22">
        <f>+I48+I58</f>
        <v>250705.78</v>
      </c>
      <c r="J47" s="22">
        <f>+J48+J58</f>
        <v>614310.4500000001</v>
      </c>
      <c r="K47" s="22">
        <f>SUM(B47:J47)</f>
        <v>9417668.29</v>
      </c>
    </row>
    <row r="48" spans="1:11" ht="17.25" customHeight="1">
      <c r="A48" s="16" t="s">
        <v>137</v>
      </c>
      <c r="B48" s="23">
        <f>SUM(B49:B57)</f>
        <v>928017.65</v>
      </c>
      <c r="C48" s="23">
        <f aca="true" t="shared" si="13" ref="C48:J48">SUM(C49:C57)</f>
        <v>1343937.78</v>
      </c>
      <c r="D48" s="23">
        <f t="shared" si="13"/>
        <v>1689584.1500000001</v>
      </c>
      <c r="E48" s="23">
        <f t="shared" si="13"/>
        <v>805918.9600000001</v>
      </c>
      <c r="F48" s="23">
        <f t="shared" si="13"/>
        <v>1224730.96</v>
      </c>
      <c r="G48" s="23">
        <f t="shared" si="13"/>
        <v>1652549.1500000001</v>
      </c>
      <c r="H48" s="23">
        <f t="shared" si="13"/>
        <v>758327.5300000001</v>
      </c>
      <c r="I48" s="23">
        <f t="shared" si="13"/>
        <v>250705.78</v>
      </c>
      <c r="J48" s="23">
        <f t="shared" si="13"/>
        <v>600226.64</v>
      </c>
      <c r="K48" s="23">
        <f aca="true" t="shared" si="14" ref="K48:K58">SUM(B48:J48)</f>
        <v>9253998.6</v>
      </c>
    </row>
    <row r="49" spans="1:11" ht="17.25" customHeight="1">
      <c r="A49" s="34" t="s">
        <v>43</v>
      </c>
      <c r="B49" s="23">
        <f aca="true" t="shared" si="15" ref="B49:H49">ROUND(B30*B7,2)</f>
        <v>925433.86</v>
      </c>
      <c r="C49" s="23">
        <f t="shared" si="15"/>
        <v>1337184.22</v>
      </c>
      <c r="D49" s="23">
        <f t="shared" si="15"/>
        <v>1685469.55</v>
      </c>
      <c r="E49" s="23">
        <f t="shared" si="15"/>
        <v>803640.03</v>
      </c>
      <c r="F49" s="23">
        <f t="shared" si="15"/>
        <v>1217563.9</v>
      </c>
      <c r="G49" s="23">
        <f t="shared" si="15"/>
        <v>1647557.21</v>
      </c>
      <c r="H49" s="23">
        <f t="shared" si="15"/>
        <v>728694.92</v>
      </c>
      <c r="I49" s="23">
        <f>ROUND(I30*I7,2)</f>
        <v>249640.06</v>
      </c>
      <c r="J49" s="23">
        <f>ROUND(J30*J7,2)</f>
        <v>598009.6</v>
      </c>
      <c r="K49" s="23">
        <f t="shared" si="14"/>
        <v>9193193.35</v>
      </c>
    </row>
    <row r="50" spans="1:11" ht="17.25" customHeight="1">
      <c r="A50" s="34" t="s">
        <v>44</v>
      </c>
      <c r="B50" s="19">
        <v>0</v>
      </c>
      <c r="C50" s="23">
        <f>ROUND(C31*C7,2)</f>
        <v>2972.24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2972.24</v>
      </c>
    </row>
    <row r="51" spans="1:11" ht="17.25" customHeight="1">
      <c r="A51" s="64" t="s">
        <v>102</v>
      </c>
      <c r="B51" s="65">
        <f aca="true" t="shared" si="16" ref="B51:H51">ROUND(B32*B7,2)</f>
        <v>-1507.89</v>
      </c>
      <c r="C51" s="65">
        <f t="shared" si="16"/>
        <v>-1992.4</v>
      </c>
      <c r="D51" s="65">
        <f t="shared" si="16"/>
        <v>-2271.16</v>
      </c>
      <c r="E51" s="65">
        <f t="shared" si="16"/>
        <v>-1166.47</v>
      </c>
      <c r="F51" s="65">
        <f t="shared" si="16"/>
        <v>-1832.27</v>
      </c>
      <c r="G51" s="65">
        <f t="shared" si="16"/>
        <v>-2438.14</v>
      </c>
      <c r="H51" s="65">
        <f t="shared" si="16"/>
        <v>-1109.23</v>
      </c>
      <c r="I51" s="19">
        <v>0</v>
      </c>
      <c r="J51" s="19">
        <v>0</v>
      </c>
      <c r="K51" s="65">
        <f>SUM(B51:J51)</f>
        <v>-12317.56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27026.8</v>
      </c>
      <c r="I53" s="31">
        <f>+I35</f>
        <v>0</v>
      </c>
      <c r="J53" s="31">
        <f>+J35</f>
        <v>0</v>
      </c>
      <c r="K53" s="23">
        <f t="shared" si="14"/>
        <v>27026.8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2" t="s">
        <v>136</v>
      </c>
      <c r="B57" s="19">
        <v>0</v>
      </c>
      <c r="C57" s="19">
        <v>0</v>
      </c>
      <c r="D57" s="19">
        <v>0</v>
      </c>
      <c r="E57" s="19">
        <v>0</v>
      </c>
      <c r="F57" s="36">
        <v>3717.81</v>
      </c>
      <c r="G57" s="19">
        <v>0</v>
      </c>
      <c r="H57" s="19">
        <v>0</v>
      </c>
      <c r="I57" s="19">
        <v>0</v>
      </c>
      <c r="J57" s="19">
        <v>0</v>
      </c>
      <c r="K57" s="23">
        <f t="shared" si="14"/>
        <v>3717.81</v>
      </c>
    </row>
    <row r="58" spans="1:11" ht="17.25" customHeight="1">
      <c r="A58" s="16" t="s">
        <v>49</v>
      </c>
      <c r="B58" s="36">
        <v>17066.76</v>
      </c>
      <c r="C58" s="36">
        <v>24718.13</v>
      </c>
      <c r="D58" s="36">
        <v>24966.78</v>
      </c>
      <c r="E58" s="36">
        <v>23533.26</v>
      </c>
      <c r="F58" s="36">
        <v>14478.54</v>
      </c>
      <c r="G58" s="36">
        <v>27482.83</v>
      </c>
      <c r="H58" s="36">
        <v>17339.58</v>
      </c>
      <c r="I58" s="19">
        <v>0</v>
      </c>
      <c r="J58" s="36">
        <v>14083.81</v>
      </c>
      <c r="K58" s="36">
        <f t="shared" si="14"/>
        <v>163669.69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f>SUM(B59:J59)</f>
        <v>0</v>
      </c>
    </row>
    <row r="60" spans="1:11" ht="17.25" customHeight="1">
      <c r="A60" s="47"/>
      <c r="B60" s="56">
        <v>0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f>SUM(B60:J60)</f>
        <v>0</v>
      </c>
    </row>
    <row r="61" spans="1:11" ht="17.25" customHeight="1">
      <c r="A61" s="16"/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/>
    </row>
    <row r="62" spans="1:11" ht="18.75" customHeight="1">
      <c r="A62" s="2" t="s">
        <v>50</v>
      </c>
      <c r="B62" s="35">
        <f aca="true" t="shared" si="17" ref="B62:J62">+B63+B70+B105+B106</f>
        <v>-110268</v>
      </c>
      <c r="C62" s="35">
        <f t="shared" si="17"/>
        <v>-166413.57</v>
      </c>
      <c r="D62" s="35">
        <f t="shared" si="17"/>
        <v>-154258.34</v>
      </c>
      <c r="E62" s="35">
        <f t="shared" si="17"/>
        <v>-96332</v>
      </c>
      <c r="F62" s="35">
        <f t="shared" si="17"/>
        <v>-108000.65</v>
      </c>
      <c r="G62" s="35">
        <f t="shared" si="17"/>
        <v>-134810.59</v>
      </c>
      <c r="H62" s="35">
        <f t="shared" si="17"/>
        <v>-105696</v>
      </c>
      <c r="I62" s="35">
        <f t="shared" si="17"/>
        <v>-23128.59</v>
      </c>
      <c r="J62" s="35">
        <f t="shared" si="17"/>
        <v>-60384</v>
      </c>
      <c r="K62" s="35">
        <f>SUM(B62:J62)</f>
        <v>-959291.74</v>
      </c>
    </row>
    <row r="63" spans="1:11" ht="18.75" customHeight="1">
      <c r="A63" s="16" t="s">
        <v>74</v>
      </c>
      <c r="B63" s="35">
        <f aca="true" t="shared" si="18" ref="B63:J63">B64+B65+B66+B67+B68+B69</f>
        <v>-110268</v>
      </c>
      <c r="C63" s="35">
        <f t="shared" si="18"/>
        <v>-166380</v>
      </c>
      <c r="D63" s="35">
        <f t="shared" si="18"/>
        <v>-153184</v>
      </c>
      <c r="E63" s="35">
        <f t="shared" si="18"/>
        <v>-96332</v>
      </c>
      <c r="F63" s="35">
        <f t="shared" si="18"/>
        <v>-107620</v>
      </c>
      <c r="G63" s="35">
        <f t="shared" si="18"/>
        <v>-133304</v>
      </c>
      <c r="H63" s="35">
        <f t="shared" si="18"/>
        <v>-105696</v>
      </c>
      <c r="I63" s="35">
        <f t="shared" si="18"/>
        <v>-20664</v>
      </c>
      <c r="J63" s="35">
        <f t="shared" si="18"/>
        <v>-60384</v>
      </c>
      <c r="K63" s="35">
        <f aca="true" t="shared" si="19" ref="K63:K92">SUM(B63:J63)</f>
        <v>-953832</v>
      </c>
    </row>
    <row r="64" spans="1:11" ht="18.75" customHeight="1">
      <c r="A64" s="12" t="s">
        <v>75</v>
      </c>
      <c r="B64" s="35">
        <f>-ROUND(B9*$D$3,2)</f>
        <v>-110268</v>
      </c>
      <c r="C64" s="35">
        <f aca="true" t="shared" si="20" ref="C64:J64">-ROUND(C9*$D$3,2)</f>
        <v>-166380</v>
      </c>
      <c r="D64" s="35">
        <f t="shared" si="20"/>
        <v>-153184</v>
      </c>
      <c r="E64" s="35">
        <f t="shared" si="20"/>
        <v>-96332</v>
      </c>
      <c r="F64" s="35">
        <f t="shared" si="20"/>
        <v>-107620</v>
      </c>
      <c r="G64" s="35">
        <f t="shared" si="20"/>
        <v>-133304</v>
      </c>
      <c r="H64" s="35">
        <f t="shared" si="20"/>
        <v>-105696</v>
      </c>
      <c r="I64" s="35">
        <f t="shared" si="20"/>
        <v>-20664</v>
      </c>
      <c r="J64" s="35">
        <f t="shared" si="20"/>
        <v>-60384</v>
      </c>
      <c r="K64" s="35">
        <f t="shared" si="19"/>
        <v>-953832</v>
      </c>
    </row>
    <row r="65" spans="1:11" ht="18.75" customHeight="1">
      <c r="A65" s="12" t="s">
        <v>51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96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103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52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ht="18.75" customHeight="1">
      <c r="A69" s="12" t="s">
        <v>53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</row>
    <row r="70" spans="1:11" s="69" customFormat="1" ht="18.75" customHeight="1">
      <c r="A70" s="62" t="s">
        <v>79</v>
      </c>
      <c r="B70" s="19">
        <v>0</v>
      </c>
      <c r="C70" s="65">
        <f>SUM(C71:C104)</f>
        <v>-33.57</v>
      </c>
      <c r="D70" s="65">
        <f>SUM(D71:D104)</f>
        <v>-1074.34</v>
      </c>
      <c r="E70" s="19">
        <v>0</v>
      </c>
      <c r="F70" s="65">
        <f aca="true" t="shared" si="21" ref="E70:J70">SUM(F71:F104)</f>
        <v>-380.65</v>
      </c>
      <c r="G70" s="65">
        <f t="shared" si="21"/>
        <v>-1506.5900000000001</v>
      </c>
      <c r="H70" s="19">
        <v>0</v>
      </c>
      <c r="I70" s="65">
        <f t="shared" si="21"/>
        <v>-2464.59</v>
      </c>
      <c r="J70" s="19">
        <v>0</v>
      </c>
      <c r="K70" s="65">
        <f t="shared" si="19"/>
        <v>-5459.74</v>
      </c>
    </row>
    <row r="71" spans="1:11" ht="18.75" customHeight="1">
      <c r="A71" s="12" t="s">
        <v>54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f t="shared" si="19"/>
        <v>0</v>
      </c>
    </row>
    <row r="72" spans="1:11" ht="18.75" customHeight="1">
      <c r="A72" s="12" t="s">
        <v>55</v>
      </c>
      <c r="B72" s="19">
        <v>0</v>
      </c>
      <c r="C72" s="35">
        <v>-33.57</v>
      </c>
      <c r="D72" s="35">
        <v>-6.59</v>
      </c>
      <c r="E72" s="19">
        <v>0</v>
      </c>
      <c r="F72" s="19">
        <v>0</v>
      </c>
      <c r="G72" s="35">
        <v>-6.59</v>
      </c>
      <c r="H72" s="19">
        <v>0</v>
      </c>
      <c r="I72" s="19">
        <v>0</v>
      </c>
      <c r="J72" s="19">
        <v>0</v>
      </c>
      <c r="K72" s="65">
        <f t="shared" si="19"/>
        <v>-46.75</v>
      </c>
    </row>
    <row r="73" spans="1:11" ht="18.75" customHeight="1">
      <c r="A73" s="12" t="s">
        <v>56</v>
      </c>
      <c r="B73" s="19">
        <v>0</v>
      </c>
      <c r="C73" s="19">
        <v>0</v>
      </c>
      <c r="D73" s="35">
        <v>-1067.75</v>
      </c>
      <c r="E73" s="19">
        <v>0</v>
      </c>
      <c r="F73" s="35">
        <v>-380.65</v>
      </c>
      <c r="G73" s="19">
        <v>0</v>
      </c>
      <c r="H73" s="19">
        <v>0</v>
      </c>
      <c r="I73" s="45">
        <v>-2464.59</v>
      </c>
      <c r="J73" s="19">
        <v>0</v>
      </c>
      <c r="K73" s="65">
        <f t="shared" si="19"/>
        <v>-3912.9900000000002</v>
      </c>
    </row>
    <row r="74" spans="1:11" ht="18.75" customHeight="1">
      <c r="A74" s="12" t="s">
        <v>57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34" t="s">
        <v>58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59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1" ht="18.75" customHeight="1">
      <c r="A78" s="12" t="s">
        <v>61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</row>
    <row r="79" spans="1:11" ht="18.75" customHeight="1">
      <c r="A79" s="12" t="s">
        <v>62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67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68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65">
        <v>-1000</v>
      </c>
      <c r="H85" s="19">
        <v>0</v>
      </c>
      <c r="I85" s="19">
        <v>0</v>
      </c>
      <c r="J85" s="19">
        <v>0</v>
      </c>
      <c r="K85" s="65">
        <f t="shared" si="19"/>
        <v>-1000</v>
      </c>
    </row>
    <row r="86" spans="1:11" ht="18.75" customHeight="1">
      <c r="A86" s="12" t="s">
        <v>77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134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65">
        <v>-500</v>
      </c>
      <c r="H87" s="19">
        <v>0</v>
      </c>
      <c r="I87" s="19">
        <v>0</v>
      </c>
      <c r="J87" s="19">
        <v>0</v>
      </c>
      <c r="K87" s="65">
        <f t="shared" si="19"/>
        <v>-500</v>
      </c>
    </row>
    <row r="88" spans="1:11" ht="18.75" customHeight="1">
      <c r="A88" s="12" t="s">
        <v>80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83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84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1" ht="18.75" customHeight="1">
      <c r="A91" s="12" t="s">
        <v>85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</row>
    <row r="92" spans="1:12" ht="18.75" customHeight="1">
      <c r="A92" s="12" t="s">
        <v>86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f t="shared" si="19"/>
        <v>0</v>
      </c>
      <c r="L92" s="54"/>
    </row>
    <row r="93" spans="1:12" ht="18.75" customHeight="1">
      <c r="A93" s="12" t="s">
        <v>104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90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106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107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ht="18.75" customHeight="1">
      <c r="A97" s="12" t="s">
        <v>108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53"/>
    </row>
    <row r="98" spans="1:12" s="69" customFormat="1" ht="18.75" customHeight="1">
      <c r="A98" s="62" t="s">
        <v>111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f>SUM(B98:J98)</f>
        <v>0</v>
      </c>
      <c r="L98" s="68"/>
    </row>
    <row r="99" spans="1:12" ht="18.75" customHeight="1">
      <c r="A99" s="62" t="s">
        <v>109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62" t="s">
        <v>110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31">
        <f>ROUND(SUM(B100:J100),2)</f>
        <v>0</v>
      </c>
      <c r="L100" s="53"/>
    </row>
    <row r="101" spans="1:12" ht="18.75" customHeight="1">
      <c r="A101" s="73" t="s">
        <v>133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5" t="s">
        <v>115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5" t="s">
        <v>135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/>
      <c r="L103" s="53"/>
    </row>
    <row r="104" spans="1:12" ht="18.75" customHeight="1">
      <c r="A104" s="12"/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3"/>
    </row>
    <row r="105" spans="1:12" ht="18.75" customHeight="1">
      <c r="A105" s="16" t="s">
        <v>116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53"/>
    </row>
    <row r="106" spans="1:12" ht="18.75" customHeight="1">
      <c r="A106" s="16" t="s">
        <v>99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54"/>
    </row>
    <row r="107" spans="1:12" ht="18.75" customHeight="1">
      <c r="A107" s="16"/>
      <c r="B107" s="20">
        <v>0</v>
      </c>
      <c r="C107" s="20">
        <v>0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31">
        <f>SUM(B107:J107)</f>
        <v>0</v>
      </c>
      <c r="L107" s="52"/>
    </row>
    <row r="108" spans="1:12" ht="18.75" customHeight="1">
      <c r="A108" s="16" t="s">
        <v>82</v>
      </c>
      <c r="B108" s="24">
        <f aca="true" t="shared" si="22" ref="B108:H108">+B109+B110</f>
        <v>817749.65</v>
      </c>
      <c r="C108" s="24">
        <f>+C109+C110</f>
        <v>1177557.78</v>
      </c>
      <c r="D108" s="24">
        <f t="shared" si="22"/>
        <v>1560292.59</v>
      </c>
      <c r="E108" s="24">
        <f t="shared" si="22"/>
        <v>732860.92</v>
      </c>
      <c r="F108" s="24">
        <f t="shared" si="22"/>
        <v>1131208.85</v>
      </c>
      <c r="G108" s="24">
        <f>+G109+G110</f>
        <v>1517745.1500000001</v>
      </c>
      <c r="H108" s="24">
        <f t="shared" si="22"/>
        <v>652631.5300000001</v>
      </c>
      <c r="I108" s="24">
        <f>+I109+I110</f>
        <v>227577.19</v>
      </c>
      <c r="J108" s="24">
        <f>+J109+J110</f>
        <v>553926.4500000001</v>
      </c>
      <c r="K108" s="46">
        <f>SUM(B108:J108)</f>
        <v>8371550.110000002</v>
      </c>
      <c r="L108" s="52"/>
    </row>
    <row r="109" spans="1:12" ht="18" customHeight="1">
      <c r="A109" s="16" t="s">
        <v>81</v>
      </c>
      <c r="B109" s="24">
        <f aca="true" t="shared" si="23" ref="B109:J109">+B48+B63+B70+B105</f>
        <v>817749.65</v>
      </c>
      <c r="C109" s="24">
        <f>IF(C110=0,+C48+C63+C70+C105-C72,+C48+C63+C105)</f>
        <v>1177557.78</v>
      </c>
      <c r="D109" s="24">
        <f t="shared" si="23"/>
        <v>1535325.81</v>
      </c>
      <c r="E109" s="24">
        <f t="shared" si="23"/>
        <v>709586.9600000001</v>
      </c>
      <c r="F109" s="24">
        <f t="shared" si="23"/>
        <v>1116730.31</v>
      </c>
      <c r="G109" s="24">
        <f>IF(G110=0,+G48+G63+G70+G105-G72,+G48+G63+G105)</f>
        <v>1517745.1500000001</v>
      </c>
      <c r="H109" s="24">
        <f t="shared" si="23"/>
        <v>652631.5300000001</v>
      </c>
      <c r="I109" s="24">
        <f t="shared" si="23"/>
        <v>227577.19</v>
      </c>
      <c r="J109" s="24">
        <f t="shared" si="23"/>
        <v>539842.64</v>
      </c>
      <c r="K109" s="46">
        <f>SUM(B109:J109)</f>
        <v>8294747.0200000005</v>
      </c>
      <c r="L109" s="52"/>
    </row>
    <row r="110" spans="1:12" ht="18.75" customHeight="1">
      <c r="A110" s="16" t="s">
        <v>97</v>
      </c>
      <c r="B110" s="24">
        <f aca="true" t="shared" si="24" ref="B110:J110">IF(+B58+B106+B111&lt;0,0,(B58+B106+B111))</f>
        <v>0</v>
      </c>
      <c r="C110" s="24">
        <f>IF(+C59+C106+C111&lt;0,0,(C59+C106+C111))</f>
        <v>0</v>
      </c>
      <c r="D110" s="24">
        <f t="shared" si="24"/>
        <v>24966.78</v>
      </c>
      <c r="E110" s="24">
        <f t="shared" si="24"/>
        <v>23273.959999999995</v>
      </c>
      <c r="F110" s="24">
        <f t="shared" si="24"/>
        <v>14478.54</v>
      </c>
      <c r="G110" s="24">
        <f>IF(+G59+G106+G111&lt;0,0,(G59+G106+G111))</f>
        <v>0</v>
      </c>
      <c r="H110" s="24">
        <f t="shared" si="24"/>
        <v>0</v>
      </c>
      <c r="I110" s="19">
        <f t="shared" si="24"/>
        <v>0</v>
      </c>
      <c r="J110" s="24">
        <f t="shared" si="24"/>
        <v>14083.81</v>
      </c>
      <c r="K110" s="46">
        <f>SUM(B110:J110)</f>
        <v>76803.09</v>
      </c>
      <c r="L110" s="84"/>
    </row>
    <row r="111" spans="1:13" ht="18.75" customHeight="1">
      <c r="A111" s="65" t="s">
        <v>139</v>
      </c>
      <c r="B111" s="65">
        <v>-80151.68000000001</v>
      </c>
      <c r="C111" s="65">
        <v>-62528.799999999996</v>
      </c>
      <c r="D111" s="19">
        <v>0</v>
      </c>
      <c r="E111" s="65">
        <v>-259.3000000000029</v>
      </c>
      <c r="F111" s="19">
        <v>0</v>
      </c>
      <c r="G111" s="65">
        <v>-63874.6</v>
      </c>
      <c r="H111" s="65">
        <v>-63884.78999999999</v>
      </c>
      <c r="I111" s="19">
        <v>0</v>
      </c>
      <c r="J111" s="65">
        <v>0</v>
      </c>
      <c r="K111" s="65">
        <v>-270699.17000000004</v>
      </c>
      <c r="M111" s="55"/>
    </row>
    <row r="112" spans="1:11" ht="18.75" customHeight="1">
      <c r="A112" s="16" t="s">
        <v>98</v>
      </c>
      <c r="B112" s="65">
        <f>IF(B106+B58+B111&lt;0,B106+B58+B72+B111,0)</f>
        <v>-63084.92000000001</v>
      </c>
      <c r="C112" s="65">
        <f>IF(C106+C58+C111&lt;0,C106+C58+C72+C111,0)</f>
        <v>-37844.23999999999</v>
      </c>
      <c r="D112" s="19">
        <v>0</v>
      </c>
      <c r="E112" s="19">
        <v>0</v>
      </c>
      <c r="F112" s="19">
        <v>0</v>
      </c>
      <c r="G112" s="65">
        <f>IF(G106+G58+G111&lt;0,G106+G58+G72+G111,0)</f>
        <v>-36398.36</v>
      </c>
      <c r="H112" s="65">
        <f>IF(H106+H58+H111&lt;0,H106+H58+H72+H111,0)</f>
        <v>-46545.20999999999</v>
      </c>
      <c r="I112" s="19">
        <v>0</v>
      </c>
      <c r="J112" s="19">
        <v>0</v>
      </c>
      <c r="K112" s="46">
        <f>SUM(B112:J112)</f>
        <v>-183872.73</v>
      </c>
    </row>
    <row r="113" spans="1:11" ht="18.75" customHeight="1">
      <c r="A113" s="2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</row>
    <row r="114" spans="1:11" ht="18.75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</row>
    <row r="115" spans="1:11" ht="18.75" customHeight="1">
      <c r="A115" s="8"/>
      <c r="B115" s="43">
        <v>0</v>
      </c>
      <c r="C115" s="43">
        <v>0</v>
      </c>
      <c r="D115" s="43">
        <v>0</v>
      </c>
      <c r="E115" s="43">
        <v>0</v>
      </c>
      <c r="F115" s="43">
        <v>0</v>
      </c>
      <c r="G115" s="43">
        <v>0</v>
      </c>
      <c r="H115" s="43">
        <v>0</v>
      </c>
      <c r="I115" s="43">
        <v>0</v>
      </c>
      <c r="J115" s="43">
        <v>0</v>
      </c>
      <c r="K115" s="43"/>
    </row>
    <row r="116" spans="1:12" ht="18.75" customHeight="1">
      <c r="A116" s="25" t="s">
        <v>69</v>
      </c>
      <c r="B116" s="18">
        <v>0</v>
      </c>
      <c r="C116" s="18">
        <v>0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39">
        <f>SUM(K117:K136)</f>
        <v>8371550.1400000015</v>
      </c>
      <c r="L116" s="52"/>
    </row>
    <row r="117" spans="1:11" ht="18.75" customHeight="1">
      <c r="A117" s="26" t="s">
        <v>70</v>
      </c>
      <c r="B117" s="27">
        <v>106471.01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>SUM(B117:J117)</f>
        <v>106471.01</v>
      </c>
    </row>
    <row r="118" spans="1:11" ht="18.75" customHeight="1">
      <c r="A118" s="26" t="s">
        <v>71</v>
      </c>
      <c r="B118" s="27">
        <v>711278.65</v>
      </c>
      <c r="C118" s="38">
        <v>0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aca="true" t="shared" si="25" ref="K118:K136">SUM(B118:J118)</f>
        <v>711278.65</v>
      </c>
    </row>
    <row r="119" spans="1:11" ht="18.75" customHeight="1">
      <c r="A119" s="26" t="s">
        <v>72</v>
      </c>
      <c r="B119" s="38">
        <v>0</v>
      </c>
      <c r="C119" s="27">
        <f>+C108</f>
        <v>1177557.78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1177557.78</v>
      </c>
    </row>
    <row r="120" spans="1:11" ht="18.75" customHeight="1">
      <c r="A120" s="26" t="s">
        <v>73</v>
      </c>
      <c r="B120" s="38">
        <v>0</v>
      </c>
      <c r="C120" s="38">
        <v>0</v>
      </c>
      <c r="D120" s="27">
        <v>1452819.32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1452819.32</v>
      </c>
    </row>
    <row r="121" spans="1:11" ht="18.75" customHeight="1">
      <c r="A121" s="26" t="s">
        <v>117</v>
      </c>
      <c r="B121" s="38">
        <v>0</v>
      </c>
      <c r="C121" s="38">
        <v>0</v>
      </c>
      <c r="D121" s="27">
        <v>107473.27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107473.27</v>
      </c>
    </row>
    <row r="122" spans="1:11" ht="18.75" customHeight="1">
      <c r="A122" s="26" t="s">
        <v>118</v>
      </c>
      <c r="B122" s="38">
        <v>0</v>
      </c>
      <c r="C122" s="38">
        <v>0</v>
      </c>
      <c r="D122" s="38">
        <v>0</v>
      </c>
      <c r="E122" s="27">
        <v>725532.32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725532.32</v>
      </c>
    </row>
    <row r="123" spans="1:11" ht="18.75" customHeight="1">
      <c r="A123" s="26" t="s">
        <v>119</v>
      </c>
      <c r="B123" s="38">
        <v>0</v>
      </c>
      <c r="C123" s="38">
        <v>0</v>
      </c>
      <c r="D123" s="38">
        <v>0</v>
      </c>
      <c r="E123" s="27">
        <v>7328.61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7328.61</v>
      </c>
    </row>
    <row r="124" spans="1:11" ht="18.75" customHeight="1">
      <c r="A124" s="26" t="s">
        <v>120</v>
      </c>
      <c r="B124" s="38">
        <v>0</v>
      </c>
      <c r="C124" s="38">
        <v>0</v>
      </c>
      <c r="D124" s="38">
        <v>0</v>
      </c>
      <c r="E124" s="38">
        <v>0</v>
      </c>
      <c r="F124" s="27">
        <v>206078.5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206078.5</v>
      </c>
    </row>
    <row r="125" spans="1:11" ht="18.75" customHeight="1">
      <c r="A125" s="26" t="s">
        <v>121</v>
      </c>
      <c r="B125" s="38">
        <v>0</v>
      </c>
      <c r="C125" s="38">
        <v>0</v>
      </c>
      <c r="D125" s="38">
        <v>0</v>
      </c>
      <c r="E125" s="38">
        <v>0</v>
      </c>
      <c r="F125" s="27">
        <v>398002.68</v>
      </c>
      <c r="G125" s="38">
        <v>0</v>
      </c>
      <c r="H125" s="38">
        <v>0</v>
      </c>
      <c r="I125" s="38">
        <v>0</v>
      </c>
      <c r="J125" s="38">
        <v>0</v>
      </c>
      <c r="K125" s="39">
        <f t="shared" si="25"/>
        <v>398002.68</v>
      </c>
    </row>
    <row r="126" spans="1:11" ht="18.75" customHeight="1">
      <c r="A126" s="26" t="s">
        <v>122</v>
      </c>
      <c r="B126" s="38">
        <v>0</v>
      </c>
      <c r="C126" s="38">
        <v>0</v>
      </c>
      <c r="D126" s="38">
        <v>0</v>
      </c>
      <c r="E126" s="38">
        <v>0</v>
      </c>
      <c r="F126" s="27">
        <v>62567.86</v>
      </c>
      <c r="G126" s="38">
        <v>0</v>
      </c>
      <c r="H126" s="38">
        <v>0</v>
      </c>
      <c r="I126" s="38">
        <v>0</v>
      </c>
      <c r="J126" s="38">
        <v>0</v>
      </c>
      <c r="K126" s="39">
        <f t="shared" si="25"/>
        <v>62567.86</v>
      </c>
    </row>
    <row r="127" spans="1:11" ht="18.75" customHeight="1">
      <c r="A127" s="26" t="s">
        <v>123</v>
      </c>
      <c r="B127" s="66">
        <v>0</v>
      </c>
      <c r="C127" s="66">
        <v>0</v>
      </c>
      <c r="D127" s="66">
        <v>0</v>
      </c>
      <c r="E127" s="66">
        <v>0</v>
      </c>
      <c r="F127" s="67">
        <v>464559.81</v>
      </c>
      <c r="G127" s="66">
        <v>0</v>
      </c>
      <c r="H127" s="66">
        <v>0</v>
      </c>
      <c r="I127" s="66">
        <v>0</v>
      </c>
      <c r="J127" s="66">
        <v>0</v>
      </c>
      <c r="K127" s="67">
        <f t="shared" si="25"/>
        <v>464559.81</v>
      </c>
    </row>
    <row r="128" spans="1:11" ht="18.75" customHeight="1">
      <c r="A128" s="26" t="s">
        <v>124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483553.61</v>
      </c>
      <c r="H128" s="38">
        <v>0</v>
      </c>
      <c r="I128" s="38">
        <v>0</v>
      </c>
      <c r="J128" s="38">
        <v>0</v>
      </c>
      <c r="K128" s="39">
        <f t="shared" si="25"/>
        <v>483553.61</v>
      </c>
    </row>
    <row r="129" spans="1:11" ht="18.75" customHeight="1">
      <c r="A129" s="26" t="s">
        <v>125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30354.9</v>
      </c>
      <c r="H129" s="38">
        <v>0</v>
      </c>
      <c r="I129" s="38">
        <v>0</v>
      </c>
      <c r="J129" s="38">
        <v>0</v>
      </c>
      <c r="K129" s="39">
        <f t="shared" si="25"/>
        <v>30354.9</v>
      </c>
    </row>
    <row r="130" spans="1:11" ht="18.75" customHeight="1">
      <c r="A130" s="26" t="s">
        <v>126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206109.79</v>
      </c>
      <c r="H130" s="38">
        <v>0</v>
      </c>
      <c r="I130" s="38">
        <v>0</v>
      </c>
      <c r="J130" s="38">
        <v>0</v>
      </c>
      <c r="K130" s="39">
        <f t="shared" si="25"/>
        <v>206109.79</v>
      </c>
    </row>
    <row r="131" spans="1:11" ht="18.75" customHeight="1">
      <c r="A131" s="26" t="s">
        <v>127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27">
        <v>192450.09</v>
      </c>
      <c r="H131" s="38">
        <v>0</v>
      </c>
      <c r="I131" s="38">
        <v>0</v>
      </c>
      <c r="J131" s="38">
        <v>0</v>
      </c>
      <c r="K131" s="39">
        <f t="shared" si="25"/>
        <v>192450.09</v>
      </c>
    </row>
    <row r="132" spans="1:11" ht="18.75" customHeight="1">
      <c r="A132" s="26" t="s">
        <v>128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27">
        <v>605276.77</v>
      </c>
      <c r="H132" s="38">
        <v>0</v>
      </c>
      <c r="I132" s="38">
        <v>0</v>
      </c>
      <c r="J132" s="38">
        <v>0</v>
      </c>
      <c r="K132" s="39">
        <f t="shared" si="25"/>
        <v>605276.77</v>
      </c>
    </row>
    <row r="133" spans="1:11" ht="18.75" customHeight="1">
      <c r="A133" s="26" t="s">
        <v>129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27">
        <v>217848.4</v>
      </c>
      <c r="I133" s="38">
        <v>0</v>
      </c>
      <c r="J133" s="38">
        <v>0</v>
      </c>
      <c r="K133" s="39">
        <f t="shared" si="25"/>
        <v>217848.4</v>
      </c>
    </row>
    <row r="134" spans="1:11" ht="18.75" customHeight="1">
      <c r="A134" s="26" t="s">
        <v>130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27">
        <v>434783.13</v>
      </c>
      <c r="I134" s="38">
        <v>0</v>
      </c>
      <c r="J134" s="38">
        <v>0</v>
      </c>
      <c r="K134" s="39">
        <f t="shared" si="25"/>
        <v>434783.13</v>
      </c>
    </row>
    <row r="135" spans="1:11" ht="18.75" customHeight="1">
      <c r="A135" s="26" t="s">
        <v>131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27">
        <v>227577.19</v>
      </c>
      <c r="J135" s="38"/>
      <c r="K135" s="39">
        <f t="shared" si="25"/>
        <v>227577.19</v>
      </c>
    </row>
    <row r="136" spans="1:11" ht="18.75" customHeight="1">
      <c r="A136" s="74" t="s">
        <v>132</v>
      </c>
      <c r="B136" s="40">
        <v>0</v>
      </c>
      <c r="C136" s="40">
        <v>0</v>
      </c>
      <c r="D136" s="40">
        <v>0</v>
      </c>
      <c r="E136" s="40">
        <v>0</v>
      </c>
      <c r="F136" s="40">
        <v>0</v>
      </c>
      <c r="G136" s="40">
        <v>0</v>
      </c>
      <c r="H136" s="40">
        <v>0</v>
      </c>
      <c r="I136" s="40"/>
      <c r="J136" s="41">
        <v>553926.45</v>
      </c>
      <c r="K136" s="42">
        <f t="shared" si="25"/>
        <v>553926.45</v>
      </c>
    </row>
    <row r="137" spans="1:11" ht="18.75" customHeight="1">
      <c r="A137" s="72"/>
      <c r="B137" s="48">
        <v>0</v>
      </c>
      <c r="C137" s="48">
        <v>0</v>
      </c>
      <c r="D137" s="48">
        <v>0</v>
      </c>
      <c r="E137" s="48">
        <v>0</v>
      </c>
      <c r="F137" s="48">
        <v>0</v>
      </c>
      <c r="G137" s="48">
        <v>0</v>
      </c>
      <c r="H137" s="48">
        <v>0</v>
      </c>
      <c r="I137" s="48">
        <v>0</v>
      </c>
      <c r="J137" s="48">
        <f>J108-J136</f>
        <v>0</v>
      </c>
      <c r="K137" s="49"/>
    </row>
    <row r="138" ht="18" customHeight="1">
      <c r="A138" s="72"/>
    </row>
    <row r="139" ht="18" customHeight="1">
      <c r="A139" s="72"/>
    </row>
    <row r="140" ht="18" customHeight="1">
      <c r="A140" s="72"/>
    </row>
    <row r="141" ht="18" customHeight="1"/>
    <row r="142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6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2018-07-13T20:52:09Z</dcterms:modified>
  <cp:category/>
  <cp:version/>
  <cp:contentType/>
  <cp:contentStatus/>
</cp:coreProperties>
</file>