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CONCESSÃO'!$A$1:$L$139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<sst xmlns="http://schemas.openxmlformats.org/spreadsheetml/2006/main" count="144" uniqueCount="144">
  <si>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</si>
  <si>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</si>
  <si>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</si>
  <si>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</si>
  <si>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</si>
  <si>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</si>
  <si>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</si>
  <si>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</si>
  <si>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</si>
  <si>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</si>
  <si>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</si>
  <si>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</si>
  <si>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</si>
  <si>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</si>
  <si>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</si>
  <si>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</si>
  <si>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</si>
  <si>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</si>
  <si>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</si>
  <si>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</si>
  <si>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</si>
  <si>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</si>
  <si>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</si>
  <si>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</si>
  <si>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</si>
  <si>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</si>
  <si>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</si>
  <si>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</si>
  <si>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</si>
  <si>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</si>
  <si>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</si>
  <si>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</si>
  <si>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</si>
  <si>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</si>
  <si>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</si>
  <si>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</si>
  <si>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</si>
  <si>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</si>
  <si>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</si>
  <si>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</si>
  <si>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</si>
  <si>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</si>
  <si>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</si>
  <si>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</si>
  <si>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</si>
  <si>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</si>
  <si>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</si>
  <si>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</si>
  <si>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</si>
  <si>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</si>
  <si>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</si>
  <si>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</si>
  <si>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</si>
  <si>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</si>
  <si>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</si>
  <si>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</si>
  <si>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</si>
  <si>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</si>
  <si>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</si>
  <si>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</si>
  <si>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</si>
  <si>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</si>
  <si>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</si>
  <si>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</si>
  <si>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</si>
  <si>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</si>
  <si>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</si>
  <si>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</si>
  <si>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</si>
  <si>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</si>
  <si>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</si>
  <si>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</si>
  <si>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</si>
  <si>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</si>
  <si>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</si>
  <si>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</si>
  <si>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</si>
  <si>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</si>
  <si>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</si>
  <si>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</si>
  <si>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</si>
  <si>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</si>
  <si>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</si>
  <si>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</si>
  <si>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</si>
  <si>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</si>
  <si>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</si>
  <si>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</si>
  <si>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</si>
  <si>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</si>
  <si>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</si>
  <si>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</si>
  <si>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</si>
  <si>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</si>
  <si>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</si>
  <si>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</si>
  <si>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</si>
  <si>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</si>
  <si>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</si>
  <si>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</si>
  <si>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</si>
  <si>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</si>
  <si>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</si>
  <si>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</si>
  <si>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</si>
  <si>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</si>
  <si>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</si>
  <si>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</si>
  <si>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</si>
  <si>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</si>
  <si>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</si>
  <si>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</si>
  <si>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</si>
  <si>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</si>
  <si>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</si>
  <si>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</si>
  <si>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</si>
  <si>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</si>
  <si>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</si>
  <si>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</si>
  <si>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</si>
  <si>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</si>
  <si>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</si>
  <si>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</si>
  <si>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</si>
  <si>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</si>
  <si>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</si>
  <si>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</si>
  <si>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</si>
  <si>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</si>
  <si>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</si>
  <si>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</si>
  <si>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</si>
  <si>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</si>
  <si>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</si>
  <si>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</si>
  <si>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</si>
  <si>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5.1.10. Remuneração Diesel</t>
  </si>
  <si>
    <t>5.1. Remuneração pelo Transporte Coletivo (5.1.1 + 5.1.2....+ 5.1.10)</t>
  </si>
  <si>
    <t>Mobibrasil Transporte São Paulo Ltda.</t>
  </si>
  <si>
    <t>8.21. Mobibrasil Transporte São Paulo Ltda.</t>
  </si>
  <si>
    <t>5.1.11. Complemento Motoristas</t>
  </si>
  <si>
    <t>6.2.1. Aluguel de Frota Reversível</t>
  </si>
  <si>
    <t>OPERAÇÃO 28/07/18 - VENCIMENTO 03/08/18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</si>
</sst>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185" fontId="34" fillId="0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89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114</v>
      </c>
      <c r="F5" s="28" t="s">
        <v>10</v>
      </c>
      <c r="G5" s="28" t="s">
        <v>11</v>
      </c>
      <c r="H5" s="28" t="s">
        <v>12</v>
      </c>
      <c r="I5" s="84" t="s">
        <v>88</v>
      </c>
      <c r="J5" s="84" t="s">
        <v>87</v>
      </c>
      <c r="K5" s="84" t="s">
        <v>139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302641</v>
      </c>
      <c r="C7" s="9">
        <f t="shared" si="0"/>
        <v>398363</v>
      </c>
      <c r="D7" s="9">
        <f t="shared" si="0"/>
        <v>426899</v>
      </c>
      <c r="E7" s="9">
        <f t="shared" si="0"/>
        <v>247266</v>
      </c>
      <c r="F7" s="9">
        <f t="shared" si="0"/>
        <v>244506</v>
      </c>
      <c r="G7" s="9">
        <f t="shared" si="0"/>
        <v>613848</v>
      </c>
      <c r="H7" s="9">
        <f t="shared" si="0"/>
        <v>241736</v>
      </c>
      <c r="I7" s="9">
        <f t="shared" si="0"/>
        <v>56664</v>
      </c>
      <c r="J7" s="9">
        <f t="shared" si="0"/>
        <v>174523</v>
      </c>
      <c r="K7" s="9">
        <f t="shared" si="0"/>
        <v>140686</v>
      </c>
      <c r="L7" s="9">
        <f t="shared" si="0"/>
        <v>2847132</v>
      </c>
      <c r="M7" s="49"/>
    </row>
    <row r="8" spans="1:12" ht="17.25" customHeight="1">
      <c r="A8" s="10" t="s">
        <v>95</v>
      </c>
      <c r="B8" s="11">
        <f>B9+B12+B16</f>
        <v>155277</v>
      </c>
      <c r="C8" s="11">
        <f aca="true" t="shared" si="1" ref="C8:K8">C9+C12+C16</f>
        <v>213672</v>
      </c>
      <c r="D8" s="11">
        <f t="shared" si="1"/>
        <v>214182</v>
      </c>
      <c r="E8" s="11">
        <f t="shared" si="1"/>
        <v>131205</v>
      </c>
      <c r="F8" s="11">
        <f t="shared" si="1"/>
        <v>116948</v>
      </c>
      <c r="G8" s="11">
        <f t="shared" si="1"/>
        <v>305882</v>
      </c>
      <c r="H8" s="11">
        <f t="shared" si="1"/>
        <v>137102</v>
      </c>
      <c r="I8" s="11">
        <f t="shared" si="1"/>
        <v>26857</v>
      </c>
      <c r="J8" s="11">
        <f t="shared" si="1"/>
        <v>89005</v>
      </c>
      <c r="K8" s="11">
        <f t="shared" si="1"/>
        <v>74103</v>
      </c>
      <c r="L8" s="11">
        <f aca="true" t="shared" si="2" ref="L8:L27">SUM(B8:K8)</f>
        <v>1464233</v>
      </c>
    </row>
    <row r="9" spans="1:12" ht="17.25" customHeight="1">
      <c r="A9" s="15" t="s">
        <v>16</v>
      </c>
      <c r="B9" s="13">
        <f>+B10+B11</f>
        <v>25439</v>
      </c>
      <c r="C9" s="13">
        <f aca="true" t="shared" si="3" ref="C9:K9">+C10+C11</f>
        <v>38185</v>
      </c>
      <c r="D9" s="13">
        <f t="shared" si="3"/>
        <v>33057</v>
      </c>
      <c r="E9" s="13">
        <f t="shared" si="3"/>
        <v>22393</v>
      </c>
      <c r="F9" s="13">
        <f t="shared" si="3"/>
        <v>15011</v>
      </c>
      <c r="G9" s="13">
        <f t="shared" si="3"/>
        <v>31323</v>
      </c>
      <c r="H9" s="13">
        <f t="shared" si="3"/>
        <v>25751</v>
      </c>
      <c r="I9" s="13">
        <f t="shared" si="3"/>
        <v>5336</v>
      </c>
      <c r="J9" s="13">
        <f t="shared" si="3"/>
        <v>13073</v>
      </c>
      <c r="K9" s="13">
        <f t="shared" si="3"/>
        <v>10733</v>
      </c>
      <c r="L9" s="11">
        <f t="shared" si="2"/>
        <v>220301</v>
      </c>
    </row>
    <row r="10" spans="1:12" ht="17.25" customHeight="1">
      <c r="A10" s="29" t="s">
        <v>17</v>
      </c>
      <c r="B10" s="13">
        <v>25439</v>
      </c>
      <c r="C10" s="13">
        <v>38185</v>
      </c>
      <c r="D10" s="13">
        <v>33057</v>
      </c>
      <c r="E10" s="13">
        <v>22393</v>
      </c>
      <c r="F10" s="13">
        <v>15011</v>
      </c>
      <c r="G10" s="13">
        <v>31323</v>
      </c>
      <c r="H10" s="13">
        <v>25751</v>
      </c>
      <c r="I10" s="13">
        <v>5336</v>
      </c>
      <c r="J10" s="13">
        <v>13073</v>
      </c>
      <c r="K10" s="13">
        <v>10733</v>
      </c>
      <c r="L10" s="11">
        <f t="shared" si="2"/>
        <v>220301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122553</v>
      </c>
      <c r="C12" s="17">
        <f t="shared" si="4"/>
        <v>165284</v>
      </c>
      <c r="D12" s="17">
        <f t="shared" si="4"/>
        <v>171467</v>
      </c>
      <c r="E12" s="17">
        <f t="shared" si="4"/>
        <v>103015</v>
      </c>
      <c r="F12" s="17">
        <f t="shared" si="4"/>
        <v>94959</v>
      </c>
      <c r="G12" s="17">
        <f t="shared" si="4"/>
        <v>257251</v>
      </c>
      <c r="H12" s="17">
        <f t="shared" si="4"/>
        <v>105351</v>
      </c>
      <c r="I12" s="17">
        <f t="shared" si="4"/>
        <v>20052</v>
      </c>
      <c r="J12" s="17">
        <f t="shared" si="4"/>
        <v>71836</v>
      </c>
      <c r="K12" s="17">
        <f t="shared" si="4"/>
        <v>59674</v>
      </c>
      <c r="L12" s="11">
        <f t="shared" si="2"/>
        <v>1171442</v>
      </c>
    </row>
    <row r="13" spans="1:14" s="68" customFormat="1" ht="17.25" customHeight="1">
      <c r="A13" s="75" t="s">
        <v>19</v>
      </c>
      <c r="B13" s="76">
        <v>62335</v>
      </c>
      <c r="C13" s="76">
        <v>90135</v>
      </c>
      <c r="D13" s="76">
        <v>95549</v>
      </c>
      <c r="E13" s="76">
        <v>55080</v>
      </c>
      <c r="F13" s="76">
        <v>49609</v>
      </c>
      <c r="G13" s="76">
        <v>121441</v>
      </c>
      <c r="H13" s="76">
        <v>49821</v>
      </c>
      <c r="I13" s="76">
        <v>11913</v>
      </c>
      <c r="J13" s="76">
        <v>39489</v>
      </c>
      <c r="K13" s="76">
        <v>29606</v>
      </c>
      <c r="L13" s="77">
        <f t="shared" si="2"/>
        <v>604978</v>
      </c>
      <c r="M13" s="78"/>
      <c r="N13" s="79"/>
    </row>
    <row r="14" spans="1:13" s="68" customFormat="1" ht="17.25" customHeight="1">
      <c r="A14" s="75" t="s">
        <v>20</v>
      </c>
      <c r="B14" s="76">
        <v>57734</v>
      </c>
      <c r="C14" s="76">
        <v>71527</v>
      </c>
      <c r="D14" s="76">
        <v>73279</v>
      </c>
      <c r="E14" s="76">
        <v>45888</v>
      </c>
      <c r="F14" s="76">
        <v>43837</v>
      </c>
      <c r="G14" s="76">
        <v>132287</v>
      </c>
      <c r="H14" s="76">
        <v>52309</v>
      </c>
      <c r="I14" s="76">
        <v>7700</v>
      </c>
      <c r="J14" s="76">
        <v>31347</v>
      </c>
      <c r="K14" s="76">
        <v>29119</v>
      </c>
      <c r="L14" s="77">
        <f t="shared" si="2"/>
        <v>545027</v>
      </c>
      <c r="M14" s="78"/>
    </row>
    <row r="15" spans="1:12" ht="17.25" customHeight="1">
      <c r="A15" s="14" t="s">
        <v>21</v>
      </c>
      <c r="B15" s="13">
        <v>2484</v>
      </c>
      <c r="C15" s="13">
        <v>3622</v>
      </c>
      <c r="D15" s="13">
        <v>2639</v>
      </c>
      <c r="E15" s="13">
        <v>2047</v>
      </c>
      <c r="F15" s="13">
        <v>1513</v>
      </c>
      <c r="G15" s="13">
        <v>3523</v>
      </c>
      <c r="H15" s="13">
        <v>3221</v>
      </c>
      <c r="I15" s="13">
        <v>439</v>
      </c>
      <c r="J15" s="13">
        <v>1000</v>
      </c>
      <c r="K15" s="13">
        <v>949</v>
      </c>
      <c r="L15" s="11">
        <f t="shared" si="2"/>
        <v>21437</v>
      </c>
    </row>
    <row r="16" spans="1:12" ht="17.25" customHeight="1">
      <c r="A16" s="15" t="s">
        <v>91</v>
      </c>
      <c r="B16" s="13">
        <f>B17+B18+B19</f>
        <v>7285</v>
      </c>
      <c r="C16" s="13">
        <f aca="true" t="shared" si="5" ref="C16:K16">C17+C18+C19</f>
        <v>10203</v>
      </c>
      <c r="D16" s="13">
        <f t="shared" si="5"/>
        <v>9658</v>
      </c>
      <c r="E16" s="13">
        <f t="shared" si="5"/>
        <v>5797</v>
      </c>
      <c r="F16" s="13">
        <f t="shared" si="5"/>
        <v>6978</v>
      </c>
      <c r="G16" s="13">
        <f t="shared" si="5"/>
        <v>17308</v>
      </c>
      <c r="H16" s="13">
        <f t="shared" si="5"/>
        <v>6000</v>
      </c>
      <c r="I16" s="13">
        <f t="shared" si="5"/>
        <v>1469</v>
      </c>
      <c r="J16" s="13">
        <f t="shared" si="5"/>
        <v>4096</v>
      </c>
      <c r="K16" s="13">
        <f t="shared" si="5"/>
        <v>3696</v>
      </c>
      <c r="L16" s="11">
        <f t="shared" si="2"/>
        <v>72490</v>
      </c>
    </row>
    <row r="17" spans="1:12" ht="17.25" customHeight="1">
      <c r="A17" s="14" t="s">
        <v>92</v>
      </c>
      <c r="B17" s="13">
        <v>7265</v>
      </c>
      <c r="C17" s="13">
        <v>10188</v>
      </c>
      <c r="D17" s="13">
        <v>9637</v>
      </c>
      <c r="E17" s="13">
        <v>5781</v>
      </c>
      <c r="F17" s="13">
        <v>6970</v>
      </c>
      <c r="G17" s="13">
        <v>17255</v>
      </c>
      <c r="H17" s="13">
        <v>5980</v>
      </c>
      <c r="I17" s="13">
        <v>1467</v>
      </c>
      <c r="J17" s="13">
        <v>4092</v>
      </c>
      <c r="K17" s="13">
        <v>3694</v>
      </c>
      <c r="L17" s="11">
        <f t="shared" si="2"/>
        <v>72329</v>
      </c>
    </row>
    <row r="18" spans="1:12" ht="17.25" customHeight="1">
      <c r="A18" s="14" t="s">
        <v>93</v>
      </c>
      <c r="B18" s="13">
        <v>10</v>
      </c>
      <c r="C18" s="13">
        <v>12</v>
      </c>
      <c r="D18" s="13">
        <v>15</v>
      </c>
      <c r="E18" s="13">
        <v>8</v>
      </c>
      <c r="F18" s="13">
        <v>4</v>
      </c>
      <c r="G18" s="13">
        <v>32</v>
      </c>
      <c r="H18" s="13">
        <v>13</v>
      </c>
      <c r="I18" s="13">
        <v>2</v>
      </c>
      <c r="J18" s="13">
        <v>3</v>
      </c>
      <c r="K18" s="13">
        <v>1</v>
      </c>
      <c r="L18" s="11">
        <f t="shared" si="2"/>
        <v>100</v>
      </c>
    </row>
    <row r="19" spans="1:12" ht="17.25" customHeight="1">
      <c r="A19" s="14" t="s">
        <v>94</v>
      </c>
      <c r="B19" s="13">
        <v>10</v>
      </c>
      <c r="C19" s="13">
        <v>3</v>
      </c>
      <c r="D19" s="13">
        <v>6</v>
      </c>
      <c r="E19" s="13">
        <v>8</v>
      </c>
      <c r="F19" s="13">
        <v>4</v>
      </c>
      <c r="G19" s="13">
        <v>21</v>
      </c>
      <c r="H19" s="13">
        <v>7</v>
      </c>
      <c r="I19" s="13">
        <v>0</v>
      </c>
      <c r="J19" s="13">
        <v>1</v>
      </c>
      <c r="K19" s="13">
        <v>1</v>
      </c>
      <c r="L19" s="11">
        <f t="shared" si="2"/>
        <v>61</v>
      </c>
    </row>
    <row r="20" spans="1:12" ht="17.25" customHeight="1">
      <c r="A20" s="16" t="s">
        <v>22</v>
      </c>
      <c r="B20" s="11">
        <f>+B21+B22+B23</f>
        <v>91065</v>
      </c>
      <c r="C20" s="11">
        <f aca="true" t="shared" si="6" ref="C20:K20">+C21+C22+C23</f>
        <v>106461</v>
      </c>
      <c r="D20" s="11">
        <f t="shared" si="6"/>
        <v>125344</v>
      </c>
      <c r="E20" s="11">
        <f t="shared" si="6"/>
        <v>66900</v>
      </c>
      <c r="F20" s="11">
        <f t="shared" si="6"/>
        <v>87382</v>
      </c>
      <c r="G20" s="11">
        <f t="shared" si="6"/>
        <v>225037</v>
      </c>
      <c r="H20" s="11">
        <f t="shared" si="6"/>
        <v>65328</v>
      </c>
      <c r="I20" s="11">
        <f t="shared" si="6"/>
        <v>16453</v>
      </c>
      <c r="J20" s="11">
        <f t="shared" si="6"/>
        <v>48502</v>
      </c>
      <c r="K20" s="11">
        <f t="shared" si="6"/>
        <v>41169</v>
      </c>
      <c r="L20" s="11">
        <f t="shared" si="2"/>
        <v>873641</v>
      </c>
    </row>
    <row r="21" spans="1:13" s="68" customFormat="1" ht="17.25" customHeight="1">
      <c r="A21" s="61" t="s">
        <v>23</v>
      </c>
      <c r="B21" s="76">
        <v>50215</v>
      </c>
      <c r="C21" s="76">
        <v>64637</v>
      </c>
      <c r="D21" s="76">
        <v>76259</v>
      </c>
      <c r="E21" s="76">
        <v>39656</v>
      </c>
      <c r="F21" s="76">
        <v>49501</v>
      </c>
      <c r="G21" s="76">
        <v>112867</v>
      </c>
      <c r="H21" s="76">
        <v>35219</v>
      </c>
      <c r="I21" s="76">
        <v>10562</v>
      </c>
      <c r="J21" s="76">
        <v>29005</v>
      </c>
      <c r="K21" s="76">
        <v>21875</v>
      </c>
      <c r="L21" s="77">
        <f t="shared" si="2"/>
        <v>489796</v>
      </c>
      <c r="M21" s="78"/>
    </row>
    <row r="22" spans="1:13" s="68" customFormat="1" ht="17.25" customHeight="1">
      <c r="A22" s="61" t="s">
        <v>24</v>
      </c>
      <c r="B22" s="76">
        <v>39763</v>
      </c>
      <c r="C22" s="76">
        <v>40476</v>
      </c>
      <c r="D22" s="76">
        <v>47828</v>
      </c>
      <c r="E22" s="76">
        <v>26568</v>
      </c>
      <c r="F22" s="76">
        <v>37058</v>
      </c>
      <c r="G22" s="76">
        <v>110221</v>
      </c>
      <c r="H22" s="76">
        <v>29045</v>
      </c>
      <c r="I22" s="76">
        <v>5679</v>
      </c>
      <c r="J22" s="76">
        <v>19047</v>
      </c>
      <c r="K22" s="76">
        <v>18857</v>
      </c>
      <c r="L22" s="77">
        <f t="shared" si="2"/>
        <v>374542</v>
      </c>
      <c r="M22" s="78"/>
    </row>
    <row r="23" spans="1:12" ht="17.25" customHeight="1">
      <c r="A23" s="12" t="s">
        <v>25</v>
      </c>
      <c r="B23" s="13">
        <v>1087</v>
      </c>
      <c r="C23" s="13">
        <v>1348</v>
      </c>
      <c r="D23" s="13">
        <v>1257</v>
      </c>
      <c r="E23" s="13">
        <v>676</v>
      </c>
      <c r="F23" s="13">
        <v>823</v>
      </c>
      <c r="G23" s="13">
        <v>1949</v>
      </c>
      <c r="H23" s="13">
        <v>1064</v>
      </c>
      <c r="I23" s="13">
        <v>212</v>
      </c>
      <c r="J23" s="13">
        <v>450</v>
      </c>
      <c r="K23" s="13">
        <v>437</v>
      </c>
      <c r="L23" s="11">
        <f t="shared" si="2"/>
        <v>9303</v>
      </c>
    </row>
    <row r="24" spans="1:13" ht="17.25" customHeight="1">
      <c r="A24" s="16" t="s">
        <v>26</v>
      </c>
      <c r="B24" s="13">
        <f>+B25+B26</f>
        <v>56299</v>
      </c>
      <c r="C24" s="13">
        <f aca="true" t="shared" si="7" ref="C24:K24">+C25+C26</f>
        <v>78230</v>
      </c>
      <c r="D24" s="13">
        <f t="shared" si="7"/>
        <v>87373</v>
      </c>
      <c r="E24" s="13">
        <f t="shared" si="7"/>
        <v>49161</v>
      </c>
      <c r="F24" s="13">
        <f t="shared" si="7"/>
        <v>40176</v>
      </c>
      <c r="G24" s="13">
        <f t="shared" si="7"/>
        <v>82929</v>
      </c>
      <c r="H24" s="13">
        <f t="shared" si="7"/>
        <v>37569</v>
      </c>
      <c r="I24" s="13">
        <f t="shared" si="7"/>
        <v>13354</v>
      </c>
      <c r="J24" s="13">
        <f t="shared" si="7"/>
        <v>37016</v>
      </c>
      <c r="K24" s="13">
        <f t="shared" si="7"/>
        <v>25414</v>
      </c>
      <c r="L24" s="11">
        <f t="shared" si="2"/>
        <v>507521</v>
      </c>
      <c r="M24" s="50"/>
    </row>
    <row r="25" spans="1:13" ht="17.25" customHeight="1">
      <c r="A25" s="12" t="s">
        <v>112</v>
      </c>
      <c r="B25" s="13">
        <v>43408</v>
      </c>
      <c r="C25" s="13">
        <v>62273</v>
      </c>
      <c r="D25" s="13">
        <v>70458</v>
      </c>
      <c r="E25" s="13">
        <v>40565</v>
      </c>
      <c r="F25" s="13">
        <v>31187</v>
      </c>
      <c r="G25" s="13">
        <v>63965</v>
      </c>
      <c r="H25" s="13">
        <v>29186</v>
      </c>
      <c r="I25" s="13">
        <v>11548</v>
      </c>
      <c r="J25" s="13">
        <v>29575</v>
      </c>
      <c r="K25" s="13">
        <v>20154</v>
      </c>
      <c r="L25" s="11">
        <f t="shared" si="2"/>
        <v>402319</v>
      </c>
      <c r="M25" s="49"/>
    </row>
    <row r="26" spans="1:13" ht="17.25" customHeight="1">
      <c r="A26" s="12" t="s">
        <v>113</v>
      </c>
      <c r="B26" s="13">
        <v>12891</v>
      </c>
      <c r="C26" s="13">
        <v>15957</v>
      </c>
      <c r="D26" s="13">
        <v>16915</v>
      </c>
      <c r="E26" s="13">
        <v>8596</v>
      </c>
      <c r="F26" s="13">
        <v>8989</v>
      </c>
      <c r="G26" s="13">
        <v>18964</v>
      </c>
      <c r="H26" s="13">
        <v>8383</v>
      </c>
      <c r="I26" s="13">
        <v>1806</v>
      </c>
      <c r="J26" s="13">
        <v>7441</v>
      </c>
      <c r="K26" s="13">
        <v>5260</v>
      </c>
      <c r="L26" s="11">
        <f t="shared" si="2"/>
        <v>105202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1737</v>
      </c>
      <c r="I27" s="11">
        <v>0</v>
      </c>
      <c r="J27" s="11">
        <v>0</v>
      </c>
      <c r="K27" s="11">
        <v>0</v>
      </c>
      <c r="L27" s="11">
        <f t="shared" si="2"/>
        <v>1737</v>
      </c>
    </row>
    <row r="28" spans="1:12" ht="15.75" customHeight="1">
      <c r="A28" s="33"/>
      <c r="B28" s="31"/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  <c r="L28" s="19">
        <v>0</v>
      </c>
    </row>
    <row r="29" spans="1:12" ht="17.25" customHeight="1">
      <c r="A29" s="2" t="s">
        <v>30</v>
      </c>
      <c r="B29" s="56">
        <f>SUM(B30:B33)</f>
        <v>3.1523</v>
      </c>
      <c r="C29" s="56">
        <f aca="true" t="shared" si="8" ref="C29:K29">SUM(C30:C33)</f>
        <v>3.5273</v>
      </c>
      <c r="D29" s="56">
        <f t="shared" si="8"/>
        <v>3.8853</v>
      </c>
      <c r="E29" s="56">
        <f t="shared" si="8"/>
        <v>3.3774</v>
      </c>
      <c r="F29" s="56">
        <f t="shared" si="8"/>
        <v>3.4145</v>
      </c>
      <c r="G29" s="56">
        <f t="shared" si="8"/>
        <v>2.8204</v>
      </c>
      <c r="H29" s="56">
        <f t="shared" si="8"/>
        <v>3.2339</v>
      </c>
      <c r="I29" s="56">
        <f t="shared" si="8"/>
        <v>5.2077</v>
      </c>
      <c r="J29" s="56">
        <f t="shared" si="8"/>
        <v>3.262</v>
      </c>
      <c r="K29" s="56">
        <f t="shared" si="8"/>
        <v>3.2189</v>
      </c>
      <c r="L29" s="19">
        <v>0</v>
      </c>
    </row>
    <row r="30" spans="1:12" ht="17.25" customHeight="1">
      <c r="A30" s="16" t="s">
        <v>31</v>
      </c>
      <c r="B30" s="32">
        <v>3.1523</v>
      </c>
      <c r="C30" s="32">
        <v>3.5273</v>
      </c>
      <c r="D30" s="32">
        <v>3.8853</v>
      </c>
      <c r="E30" s="32">
        <v>3.3774</v>
      </c>
      <c r="F30" s="32">
        <v>3.4145</v>
      </c>
      <c r="G30" s="32">
        <v>2.8204</v>
      </c>
      <c r="H30" s="32">
        <v>3.2339</v>
      </c>
      <c r="I30" s="32">
        <v>5.2077</v>
      </c>
      <c r="J30" s="32">
        <v>3.262</v>
      </c>
      <c r="K30" s="32">
        <v>3.2189</v>
      </c>
      <c r="L30" s="19">
        <v>0</v>
      </c>
    </row>
    <row r="31" spans="1:12" ht="17.25" customHeight="1">
      <c r="A31" s="30" t="s">
        <v>32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19">
        <v>0</v>
      </c>
    </row>
    <row r="32" spans="1:12" ht="17.25" customHeight="1">
      <c r="A32" s="57" t="s">
        <v>101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58">
        <v>0</v>
      </c>
    </row>
    <row r="33" spans="1:12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7.25" customHeight="1">
      <c r="A35" s="2" t="s">
        <v>75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28266.64</v>
      </c>
      <c r="I35" s="19">
        <v>0</v>
      </c>
      <c r="J35" s="19">
        <v>0</v>
      </c>
      <c r="K35" s="19">
        <v>0</v>
      </c>
      <c r="L35" s="23">
        <f>SUM(B35:K35)</f>
        <v>28266.64</v>
      </c>
    </row>
    <row r="36" spans="1:12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58355.79</v>
      </c>
      <c r="I36" s="19">
        <v>0</v>
      </c>
      <c r="J36" s="19">
        <v>0</v>
      </c>
      <c r="K36" s="19">
        <v>0</v>
      </c>
      <c r="L36" s="23">
        <f>SUM(B36:K36)</f>
        <v>58355.79</v>
      </c>
    </row>
    <row r="37" spans="1:12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v>0</v>
      </c>
      <c r="L37" s="13">
        <f>SUM(B37:J37)</f>
        <v>18</v>
      </c>
    </row>
    <row r="38" spans="1:12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/>
      <c r="L38" s="20"/>
    </row>
    <row r="39" spans="1:12" ht="17.25" customHeight="1">
      <c r="A39" s="2" t="s">
        <v>36</v>
      </c>
      <c r="B39" s="23">
        <f>+B43+B40</f>
        <v>4091.68</v>
      </c>
      <c r="C39" s="23">
        <f aca="true" t="shared" si="9" ref="C39:K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3376.92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t="shared" si="9"/>
        <v>1904.6</v>
      </c>
      <c r="L39" s="23">
        <f>SUM(B39:K39)</f>
        <v>39405.96000000001</v>
      </c>
    </row>
    <row r="40" spans="1:12" ht="17.25" customHeight="1">
      <c r="A40" s="16" t="s">
        <v>37</v>
      </c>
      <c r="B40" s="69">
        <v>0</v>
      </c>
      <c r="C40" s="69">
        <v>0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/>
      <c r="L40" s="69">
        <v>0</v>
      </c>
    </row>
    <row r="41" spans="1:12" ht="17.25" customHeight="1">
      <c r="A41" s="12" t="s">
        <v>38</v>
      </c>
      <c r="B41" s="69">
        <v>0</v>
      </c>
      <c r="C41" s="69">
        <v>0</v>
      </c>
      <c r="D41" s="69">
        <v>0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/>
      <c r="L41" s="69">
        <v>0</v>
      </c>
    </row>
    <row r="42" spans="1:12" ht="17.25" customHeight="1">
      <c r="A42" s="12" t="s">
        <v>39</v>
      </c>
      <c r="B42" s="69">
        <v>0</v>
      </c>
      <c r="C42" s="69">
        <v>0</v>
      </c>
      <c r="D42" s="69">
        <v>0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/>
      <c r="L42" s="69">
        <v>0</v>
      </c>
    </row>
    <row r="43" spans="1:12" ht="17.25" customHeight="1">
      <c r="A43" s="59" t="s">
        <v>100</v>
      </c>
      <c r="B43" s="60">
        <f>ROUND(B44*B45,2)</f>
        <v>4091.68</v>
      </c>
      <c r="C43" s="60">
        <f>ROUND(C44*C45,2)</f>
        <v>5773.72</v>
      </c>
      <c r="D43" s="60">
        <f aca="true" t="shared" si="10" ref="D43:K43">ROUND(D44*D45,2)</f>
        <v>6385.76</v>
      </c>
      <c r="E43" s="60">
        <f t="shared" si="10"/>
        <v>3445.4</v>
      </c>
      <c r="F43" s="60">
        <f t="shared" si="10"/>
        <v>3376.92</v>
      </c>
      <c r="G43" s="60">
        <f t="shared" si="10"/>
        <v>7430.08</v>
      </c>
      <c r="H43" s="60">
        <f t="shared" si="10"/>
        <v>3715.04</v>
      </c>
      <c r="I43" s="60">
        <f t="shared" si="10"/>
        <v>1065.72</v>
      </c>
      <c r="J43" s="60">
        <f t="shared" si="10"/>
        <v>2217.04</v>
      </c>
      <c r="K43" s="60">
        <f t="shared" si="10"/>
        <v>1904.6</v>
      </c>
      <c r="L43" s="23">
        <f>SUM(B43:K43)</f>
        <v>39405.96000000001</v>
      </c>
    </row>
    <row r="44" spans="1:12" ht="17.25" customHeight="1">
      <c r="A44" s="61" t="s">
        <v>40</v>
      </c>
      <c r="B44" s="62">
        <v>956</v>
      </c>
      <c r="C44" s="62">
        <v>1349</v>
      </c>
      <c r="D44" s="62">
        <v>1492</v>
      </c>
      <c r="E44" s="62">
        <v>805</v>
      </c>
      <c r="F44" s="62">
        <v>789</v>
      </c>
      <c r="G44" s="62">
        <v>1736</v>
      </c>
      <c r="H44" s="62">
        <v>868</v>
      </c>
      <c r="I44" s="62">
        <v>249</v>
      </c>
      <c r="J44" s="62">
        <v>518</v>
      </c>
      <c r="K44" s="62">
        <v>445</v>
      </c>
      <c r="L44" s="62">
        <f>SUM(B44:K44)</f>
        <v>9207</v>
      </c>
    </row>
    <row r="45" spans="1:13" ht="17.25" customHeight="1">
      <c r="A45" s="61" t="s">
        <v>41</v>
      </c>
      <c r="B45" s="60">
        <v>4.28</v>
      </c>
      <c r="C45" s="60">
        <v>4.28</v>
      </c>
      <c r="D45" s="60">
        <v>4.28</v>
      </c>
      <c r="E45" s="60">
        <v>4.28</v>
      </c>
      <c r="F45" s="60">
        <v>4.28</v>
      </c>
      <c r="G45" s="60">
        <v>4.28</v>
      </c>
      <c r="H45" s="60">
        <v>4.28</v>
      </c>
      <c r="I45" s="60">
        <v>4.28</v>
      </c>
      <c r="J45" s="58">
        <v>4.28</v>
      </c>
      <c r="K45" s="58">
        <v>4.28</v>
      </c>
      <c r="L45" s="60">
        <v>4.28</v>
      </c>
      <c r="M45" s="54"/>
    </row>
    <row r="46" spans="1:12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/>
      <c r="L46" s="20"/>
    </row>
    <row r="47" spans="1:12" ht="17.25" customHeight="1">
      <c r="A47" s="21" t="s">
        <v>42</v>
      </c>
      <c r="B47" s="22">
        <f>+B48+B60</f>
        <v>975119.04</v>
      </c>
      <c r="C47" s="22">
        <f aca="true" t="shared" si="11" ref="C47:H47">+C48+C60</f>
        <v>1435556.84</v>
      </c>
      <c r="D47" s="22">
        <f t="shared" si="11"/>
        <v>1689905.8399999999</v>
      </c>
      <c r="E47" s="22">
        <f t="shared" si="11"/>
        <v>861999.35</v>
      </c>
      <c r="F47" s="22">
        <f t="shared" si="11"/>
        <v>852674.7000000001</v>
      </c>
      <c r="G47" s="22">
        <f t="shared" si="11"/>
        <v>1765627.65</v>
      </c>
      <c r="H47" s="22">
        <f t="shared" si="11"/>
        <v>831020.05</v>
      </c>
      <c r="I47" s="22">
        <f>+I48+I60</f>
        <v>296154.82999999996</v>
      </c>
      <c r="J47" s="22">
        <f>+J48+J60</f>
        <v>585535.4</v>
      </c>
      <c r="K47" s="22">
        <f>+K48+K60</f>
        <v>458554.29</v>
      </c>
      <c r="L47" s="22">
        <f aca="true" t="shared" si="12" ref="L47:L60">SUM(B47:K47)</f>
        <v>9752147.99</v>
      </c>
    </row>
    <row r="48" spans="1:12" ht="17.25" customHeight="1">
      <c r="A48" s="16" t="s">
        <v>138</v>
      </c>
      <c r="B48" s="23">
        <f>SUM(B49:B59)</f>
        <v>958106.9</v>
      </c>
      <c r="C48" s="23">
        <f aca="true" t="shared" si="13" ref="C48:K48">SUM(C49:C59)</f>
        <v>1410919.53</v>
      </c>
      <c r="D48" s="23">
        <f t="shared" si="13"/>
        <v>1665016.44</v>
      </c>
      <c r="E48" s="23">
        <f t="shared" si="13"/>
        <v>838561.59</v>
      </c>
      <c r="F48" s="23">
        <f t="shared" si="13"/>
        <v>838242.66</v>
      </c>
      <c r="G48" s="23">
        <f t="shared" si="13"/>
        <v>1738726.98</v>
      </c>
      <c r="H48" s="23">
        <f t="shared" si="13"/>
        <v>813731.7300000001</v>
      </c>
      <c r="I48" s="23">
        <f t="shared" si="13"/>
        <v>296154.82999999996</v>
      </c>
      <c r="J48" s="23">
        <f t="shared" si="13"/>
        <v>571511.0700000001</v>
      </c>
      <c r="K48" s="23">
        <f t="shared" si="13"/>
        <v>458554.29</v>
      </c>
      <c r="L48" s="23">
        <f t="shared" si="12"/>
        <v>9589526.02</v>
      </c>
    </row>
    <row r="49" spans="1:12" ht="17.25" customHeight="1">
      <c r="A49" s="34" t="s">
        <v>43</v>
      </c>
      <c r="B49" s="23">
        <f aca="true" t="shared" si="14" ref="B49:H49">ROUND(B30*B7,2)</f>
        <v>954015.22</v>
      </c>
      <c r="C49" s="23">
        <f t="shared" si="14"/>
        <v>1405145.81</v>
      </c>
      <c r="D49" s="23">
        <f t="shared" si="14"/>
        <v>1658630.68</v>
      </c>
      <c r="E49" s="23">
        <f t="shared" si="14"/>
        <v>835116.19</v>
      </c>
      <c r="F49" s="23">
        <f t="shared" si="14"/>
        <v>834865.74</v>
      </c>
      <c r="G49" s="23">
        <f t="shared" si="14"/>
        <v>1731296.9</v>
      </c>
      <c r="H49" s="23">
        <f t="shared" si="14"/>
        <v>781750.05</v>
      </c>
      <c r="I49" s="23">
        <f>ROUND(I30*I7,2)</f>
        <v>295089.11</v>
      </c>
      <c r="J49" s="23">
        <f>ROUND(J30*J7,2)</f>
        <v>569294.03</v>
      </c>
      <c r="K49" s="23">
        <f>ROUND(K30*K7,2)</f>
        <v>452854.17</v>
      </c>
      <c r="L49" s="23">
        <f t="shared" si="12"/>
        <v>9518057.9</v>
      </c>
    </row>
    <row r="50" spans="1:12" ht="17.25" customHeight="1">
      <c r="A50" s="34" t="s">
        <v>44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1:12" ht="17.25" customHeight="1">
      <c r="A51" s="63" t="s">
        <v>102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1:12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28266.64</v>
      </c>
      <c r="I53" s="31">
        <f>+I35</f>
        <v>0</v>
      </c>
      <c r="J53" s="31">
        <f>+J35</f>
        <v>0</v>
      </c>
      <c r="K53" s="31">
        <f>+K35</f>
        <v>0</v>
      </c>
      <c r="L53" s="23">
        <f t="shared" si="12"/>
        <v>28266.64</v>
      </c>
    </row>
    <row r="54" spans="1:12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 t="shared" si="12"/>
        <v>0</v>
      </c>
    </row>
    <row r="55" spans="1:12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3376.92</v>
      </c>
      <c r="G55" s="36">
        <v>7430.08</v>
      </c>
      <c r="H55" s="36">
        <v>3715.04</v>
      </c>
      <c r="I55" s="36">
        <v>1065.72</v>
      </c>
      <c r="J55" s="36">
        <v>2217.04</v>
      </c>
      <c r="K55" s="36">
        <v>1904.6</v>
      </c>
      <c r="L55" s="23">
        <f t="shared" si="12"/>
        <v>39405.96000000001</v>
      </c>
    </row>
    <row r="56" spans="1:12" ht="17.25" customHeight="1">
      <c r="A56" s="12" t="s">
        <v>105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136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3795.52</v>
      </c>
      <c r="L57" s="23">
        <f t="shared" si="12"/>
        <v>3795.52</v>
      </c>
    </row>
    <row r="58" spans="1:12" ht="17.25" customHeight="1">
      <c r="A58" s="12" t="s">
        <v>137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141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</row>
    <row r="60" spans="1:12" ht="17.25" customHeight="1">
      <c r="A60" s="16" t="s">
        <v>49</v>
      </c>
      <c r="B60" s="36">
        <v>17012.14</v>
      </c>
      <c r="C60" s="36">
        <v>24637.31</v>
      </c>
      <c r="D60" s="36">
        <v>24889.4</v>
      </c>
      <c r="E60" s="36">
        <v>23437.76</v>
      </c>
      <c r="F60" s="36">
        <v>14432.04</v>
      </c>
      <c r="G60" s="36">
        <v>26900.67</v>
      </c>
      <c r="H60" s="36">
        <v>17288.32</v>
      </c>
      <c r="I60" s="19">
        <v>0</v>
      </c>
      <c r="J60" s="36">
        <v>14024.33</v>
      </c>
      <c r="K60" s="36">
        <v>0</v>
      </c>
      <c r="L60" s="36">
        <f t="shared" si="12"/>
        <v>162621.97</v>
      </c>
    </row>
    <row r="61" spans="1:12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  <c r="L61" s="19">
        <f>SUM(B61:J61)</f>
        <v>0</v>
      </c>
    </row>
    <row r="62" spans="1:12" ht="17.25" customHeight="1">
      <c r="A62" s="46"/>
      <c r="B62" s="55">
        <v>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/>
      <c r="L62" s="55">
        <f>SUM(B62:J62)</f>
        <v>0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/>
    </row>
    <row r="64" spans="1:12" ht="18.75" customHeight="1">
      <c r="A64" s="2" t="s">
        <v>50</v>
      </c>
      <c r="B64" s="35">
        <f aca="true" t="shared" si="15" ref="B64:K64">+B65+B72+B107+B108</f>
        <v>-101756</v>
      </c>
      <c r="C64" s="35">
        <f t="shared" si="15"/>
        <v>-152773.99</v>
      </c>
      <c r="D64" s="35">
        <f t="shared" si="15"/>
        <v>-133302.43</v>
      </c>
      <c r="E64" s="35">
        <f t="shared" si="15"/>
        <v>-89572</v>
      </c>
      <c r="F64" s="35">
        <f t="shared" si="15"/>
        <v>-60424.65</v>
      </c>
      <c r="G64" s="35">
        <f t="shared" si="15"/>
        <v>-126298.68</v>
      </c>
      <c r="H64" s="35">
        <f t="shared" si="15"/>
        <v>-103004</v>
      </c>
      <c r="I64" s="35">
        <f t="shared" si="15"/>
        <v>-69224.5</v>
      </c>
      <c r="J64" s="35">
        <f t="shared" si="15"/>
        <v>-52292</v>
      </c>
      <c r="K64" s="35">
        <f t="shared" si="15"/>
        <v>-42932</v>
      </c>
      <c r="L64" s="35">
        <f aca="true" t="shared" si="16" ref="L64:L114">SUM(B64:K64)</f>
        <v>-931580.25</v>
      </c>
    </row>
    <row r="65" spans="1:12" ht="18.75" customHeight="1">
      <c r="A65" s="16" t="s">
        <v>73</v>
      </c>
      <c r="B65" s="35">
        <f aca="true" t="shared" si="17" ref="B65:K65">B66+B67+B68+B69+B70+B71</f>
        <v>-101756</v>
      </c>
      <c r="C65" s="35">
        <f t="shared" si="17"/>
        <v>-152740</v>
      </c>
      <c r="D65" s="35">
        <f t="shared" si="17"/>
        <v>-132228</v>
      </c>
      <c r="E65" s="35">
        <f t="shared" si="17"/>
        <v>-89572</v>
      </c>
      <c r="F65" s="35">
        <f t="shared" si="17"/>
        <v>-60044</v>
      </c>
      <c r="G65" s="35">
        <f t="shared" si="17"/>
        <v>-125292</v>
      </c>
      <c r="H65" s="35">
        <f t="shared" si="17"/>
        <v>-103004</v>
      </c>
      <c r="I65" s="35">
        <f t="shared" si="17"/>
        <v>-21344</v>
      </c>
      <c r="J65" s="35">
        <f t="shared" si="17"/>
        <v>-52292</v>
      </c>
      <c r="K65" s="35">
        <f t="shared" si="17"/>
        <v>-42932</v>
      </c>
      <c r="L65" s="35">
        <f t="shared" si="16"/>
        <v>-881204</v>
      </c>
    </row>
    <row r="66" spans="1:12" ht="18.75" customHeight="1">
      <c r="A66" s="12" t="s">
        <v>74</v>
      </c>
      <c r="B66" s="35">
        <f>-ROUND(B9*$D$3,2)</f>
        <v>-101756</v>
      </c>
      <c r="C66" s="35">
        <f aca="true" t="shared" si="18" ref="C66:K66">-ROUND(C9*$D$3,2)</f>
        <v>-152740</v>
      </c>
      <c r="D66" s="35">
        <f t="shared" si="18"/>
        <v>-132228</v>
      </c>
      <c r="E66" s="35">
        <f t="shared" si="18"/>
        <v>-89572</v>
      </c>
      <c r="F66" s="35">
        <f t="shared" si="18"/>
        <v>-60044</v>
      </c>
      <c r="G66" s="35">
        <f t="shared" si="18"/>
        <v>-125292</v>
      </c>
      <c r="H66" s="35">
        <f t="shared" si="18"/>
        <v>-103004</v>
      </c>
      <c r="I66" s="35">
        <f t="shared" si="18"/>
        <v>-21344</v>
      </c>
      <c r="J66" s="35">
        <f t="shared" si="18"/>
        <v>-52292</v>
      </c>
      <c r="K66" s="35">
        <f t="shared" si="18"/>
        <v>-42932</v>
      </c>
      <c r="L66" s="35">
        <f t="shared" si="16"/>
        <v>-881204</v>
      </c>
    </row>
    <row r="67" spans="1:12" ht="18.75" customHeight="1">
      <c r="A67" s="12" t="s">
        <v>51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</row>
    <row r="68" spans="1:12" ht="18.75" customHeight="1">
      <c r="A68" s="12" t="s">
        <v>96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</row>
    <row r="69" spans="1:12" ht="18.75" customHeight="1">
      <c r="A69" s="12" t="s">
        <v>103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</row>
    <row r="70" spans="1:12" ht="18.75" customHeight="1">
      <c r="A70" s="12" t="s">
        <v>52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1:12" ht="18.75" customHeight="1">
      <c r="A71" s="12" t="s">
        <v>53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1:12" s="68" customFormat="1" ht="18.75" customHeight="1">
      <c r="A72" s="61" t="s">
        <v>78</v>
      </c>
      <c r="B72" s="19">
        <v>0</v>
      </c>
      <c r="C72" s="64">
        <f>SUM(C73:C106)</f>
        <v>-33.99</v>
      </c>
      <c r="D72" s="35">
        <f>SUM(D73:D106)</f>
        <v>-1074.43</v>
      </c>
      <c r="E72" s="19">
        <v>0</v>
      </c>
      <c r="F72" s="35">
        <f>SUM(F73:F106)</f>
        <v>-380.65</v>
      </c>
      <c r="G72" s="35">
        <f>SUM(G73:G106)</f>
        <v>-1006.68</v>
      </c>
      <c r="H72" s="19">
        <v>0</v>
      </c>
      <c r="I72" s="35">
        <f>SUM(I73:I106)</f>
        <v>-47880.5</v>
      </c>
      <c r="J72" s="19">
        <v>0</v>
      </c>
      <c r="K72" s="19">
        <v>0</v>
      </c>
      <c r="L72" s="64">
        <f t="shared" si="16"/>
        <v>-50376.25</v>
      </c>
    </row>
    <row r="73" spans="1:12" ht="18.75" customHeight="1">
      <c r="A73" s="12" t="s">
        <v>142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-44391.6</v>
      </c>
      <c r="J73" s="19">
        <v>0</v>
      </c>
      <c r="K73" s="19">
        <v>0</v>
      </c>
      <c r="L73" s="35">
        <f t="shared" si="16"/>
        <v>-44391.6</v>
      </c>
    </row>
    <row r="74" spans="1:12" ht="18.75" customHeight="1">
      <c r="A74" s="12" t="s">
        <v>54</v>
      </c>
      <c r="B74" s="19">
        <v>0</v>
      </c>
      <c r="C74" s="35">
        <v>-33.99</v>
      </c>
      <c r="D74" s="35">
        <v>-6.68</v>
      </c>
      <c r="E74" s="19">
        <v>0</v>
      </c>
      <c r="F74" s="19">
        <v>0</v>
      </c>
      <c r="G74" s="35">
        <v>-6.68</v>
      </c>
      <c r="H74" s="19">
        <v>0</v>
      </c>
      <c r="I74" s="19">
        <v>0</v>
      </c>
      <c r="J74" s="19">
        <v>0</v>
      </c>
      <c r="K74" s="19">
        <v>0</v>
      </c>
      <c r="L74" s="64">
        <f t="shared" si="16"/>
        <v>-47.35</v>
      </c>
    </row>
    <row r="75" spans="1:12" ht="18.75" customHeight="1">
      <c r="A75" s="12" t="s">
        <v>55</v>
      </c>
      <c r="B75" s="19">
        <v>0</v>
      </c>
      <c r="C75" s="19">
        <v>0</v>
      </c>
      <c r="D75" s="35">
        <v>-1067.75</v>
      </c>
      <c r="E75" s="19">
        <v>0</v>
      </c>
      <c r="F75" s="35">
        <v>-380.65</v>
      </c>
      <c r="G75" s="19">
        <v>0</v>
      </c>
      <c r="H75" s="19">
        <v>0</v>
      </c>
      <c r="I75" s="44">
        <v>-2488.9</v>
      </c>
      <c r="J75" s="19">
        <v>0</v>
      </c>
      <c r="K75" s="19">
        <v>0</v>
      </c>
      <c r="L75" s="64">
        <f t="shared" si="16"/>
        <v>-3937.3</v>
      </c>
    </row>
    <row r="76" spans="1:12" ht="18.75" customHeight="1">
      <c r="A76" s="12" t="s">
        <v>56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</row>
    <row r="77" spans="1:12" ht="18.75" customHeight="1">
      <c r="A77" s="34" t="s">
        <v>57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</row>
    <row r="78" spans="1:12" ht="18.75" customHeight="1">
      <c r="A78" s="12" t="s">
        <v>58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12" t="s">
        <v>59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 t="shared" si="16"/>
        <v>0</v>
      </c>
    </row>
    <row r="80" spans="1:12" ht="18.75" customHeight="1">
      <c r="A80" s="12" t="s">
        <v>60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f t="shared" si="16"/>
        <v>0</v>
      </c>
    </row>
    <row r="81" spans="1:12" ht="18.75" customHeight="1">
      <c r="A81" s="12" t="s">
        <v>61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62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63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64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65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66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67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64">
        <v>-1000</v>
      </c>
      <c r="J87" s="19">
        <v>0</v>
      </c>
      <c r="K87" s="19">
        <v>0</v>
      </c>
      <c r="L87" s="64">
        <f t="shared" si="16"/>
        <v>-1000</v>
      </c>
    </row>
    <row r="88" spans="1:12" ht="18.75" customHeight="1">
      <c r="A88" s="12" t="s">
        <v>76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134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64">
        <v>-1000</v>
      </c>
      <c r="H89" s="19">
        <v>0</v>
      </c>
      <c r="I89" s="19">
        <v>0</v>
      </c>
      <c r="J89" s="19">
        <v>0</v>
      </c>
      <c r="K89" s="19">
        <v>0</v>
      </c>
      <c r="L89" s="64">
        <f t="shared" si="16"/>
        <v>-1000</v>
      </c>
    </row>
    <row r="90" spans="1:12" ht="18.75" customHeight="1">
      <c r="A90" s="12" t="s">
        <v>79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83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f t="shared" si="16"/>
        <v>0</v>
      </c>
    </row>
    <row r="92" spans="1:12" ht="18.75" customHeight="1">
      <c r="A92" s="12" t="s">
        <v>84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85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3" ht="18.75" customHeight="1">
      <c r="A94" s="12" t="s">
        <v>86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  <c r="M94" s="53"/>
    </row>
    <row r="95" spans="1:13" ht="18.75" customHeight="1">
      <c r="A95" s="12" t="s">
        <v>104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  <c r="M95" s="52"/>
    </row>
    <row r="96" spans="1:13" ht="18.75" customHeight="1">
      <c r="A96" s="12" t="s">
        <v>90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2"/>
    </row>
    <row r="97" spans="1:13" ht="18.75" customHeight="1">
      <c r="A97" s="12" t="s">
        <v>106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s="68" customFormat="1" ht="18.75" customHeight="1">
      <c r="A100" s="61" t="s">
        <v>111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67"/>
    </row>
    <row r="101" spans="1:13" ht="18.75" customHeight="1">
      <c r="A101" s="61" t="s">
        <v>109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31">
        <f t="shared" si="16"/>
        <v>0</v>
      </c>
      <c r="M101" s="52"/>
    </row>
    <row r="102" spans="1:13" ht="18.75" customHeight="1">
      <c r="A102" s="61" t="s">
        <v>110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31">
        <f t="shared" si="16"/>
        <v>0</v>
      </c>
      <c r="M102" s="52"/>
    </row>
    <row r="103" spans="1:13" ht="18.75" customHeight="1">
      <c r="A103" s="71" t="s">
        <v>133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f t="shared" si="16"/>
        <v>0</v>
      </c>
      <c r="M103" s="52"/>
    </row>
    <row r="104" spans="1:13" ht="18.75" customHeight="1">
      <c r="A104" s="15" t="s">
        <v>115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f t="shared" si="16"/>
        <v>0</v>
      </c>
      <c r="M104" s="52"/>
    </row>
    <row r="105" spans="1:13" ht="18.75" customHeight="1">
      <c r="A105" s="15" t="s">
        <v>135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2"/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6" t="s">
        <v>116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/>
      <c r="L107" s="19">
        <f t="shared" si="16"/>
        <v>0</v>
      </c>
      <c r="M107" s="52"/>
    </row>
    <row r="108" spans="1:13" ht="18.75" customHeight="1">
      <c r="A108" s="16" t="s">
        <v>99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 t="shared" si="16"/>
        <v>0</v>
      </c>
      <c r="M108" s="53"/>
    </row>
    <row r="109" spans="1:13" ht="18.75" customHeight="1">
      <c r="A109" s="16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  <c r="L109" s="31">
        <f t="shared" si="16"/>
        <v>0</v>
      </c>
      <c r="M109" s="51"/>
    </row>
    <row r="110" spans="1:13" ht="18.75" customHeight="1">
      <c r="A110" s="16" t="s">
        <v>81</v>
      </c>
      <c r="B110" s="24">
        <f>+B111+B112</f>
        <v>856350.9</v>
      </c>
      <c r="C110" s="24">
        <f>+C111+C112</f>
        <v>1258179.53</v>
      </c>
      <c r="D110" s="24">
        <f aca="true" t="shared" si="19" ref="B110:H110">+D111+D112</f>
        <v>1556603.41</v>
      </c>
      <c r="E110" s="24">
        <f t="shared" si="19"/>
        <v>771845.07</v>
      </c>
      <c r="F110" s="24">
        <f t="shared" si="19"/>
        <v>777818.01</v>
      </c>
      <c r="G110" s="24">
        <f t="shared" si="19"/>
        <v>1612434.98</v>
      </c>
      <c r="H110" s="24">
        <f t="shared" si="19"/>
        <v>710727.7300000001</v>
      </c>
      <c r="I110" s="24">
        <f>+I111+I112</f>
        <v>226930.32999999996</v>
      </c>
      <c r="J110" s="24">
        <f>+J111+J112</f>
        <v>533243.4</v>
      </c>
      <c r="K110" s="24">
        <f>+K111+K112</f>
        <v>415622.29</v>
      </c>
      <c r="L110" s="45">
        <f t="shared" si="16"/>
        <v>8719755.65</v>
      </c>
      <c r="M110" s="73"/>
    </row>
    <row r="111" spans="1:13" ht="18" customHeight="1">
      <c r="A111" s="16" t="s">
        <v>80</v>
      </c>
      <c r="B111" s="24">
        <f>IF(B112=0,+B48+B65+B72+B107-B74,+B48+B65+B107)</f>
        <v>856350.9</v>
      </c>
      <c r="C111" s="24">
        <f>IF(C112=0,+C48+C65+C72+C107-C74,+C48+C65+C107)</f>
        <v>1258179.53</v>
      </c>
      <c r="D111" s="24">
        <f aca="true" t="shared" si="20" ref="B111:K111">+D48+D65+D72+D107</f>
        <v>1531714.01</v>
      </c>
      <c r="E111" s="24">
        <f t="shared" si="20"/>
        <v>748989.59</v>
      </c>
      <c r="F111" s="24">
        <f>IF(F112=0,+F48+F65+F72+F107-F74,+F48+F65+F107)</f>
        <v>777818.01</v>
      </c>
      <c r="G111" s="24">
        <f>IF(G112=0,+G48+G65+G72+G107-G74,+G48+G65+G107)</f>
        <v>1612434.98</v>
      </c>
      <c r="H111" s="24">
        <f t="shared" si="20"/>
        <v>710727.7300000001</v>
      </c>
      <c r="I111" s="24">
        <f t="shared" si="20"/>
        <v>226930.32999999996</v>
      </c>
      <c r="J111" s="24">
        <f t="shared" si="20"/>
        <v>519219.07000000007</v>
      </c>
      <c r="K111" s="24">
        <f t="shared" si="20"/>
        <v>415622.29</v>
      </c>
      <c r="L111" s="45">
        <f t="shared" si="16"/>
        <v>8657986.44</v>
      </c>
      <c r="M111" s="51"/>
    </row>
    <row r="112" spans="1:13" ht="18.75" customHeight="1">
      <c r="A112" s="16" t="s">
        <v>97</v>
      </c>
      <c r="B112" s="24">
        <f>IF(+B60+B108+B113&lt;0,0,(B60+B108+B113))</f>
        <v>0</v>
      </c>
      <c r="C112" s="24">
        <f aca="true" t="shared" si="21" ref="B112:K112">IF(+C60+C108+C113&lt;0,0,(C60+C108+C113))</f>
        <v>0</v>
      </c>
      <c r="D112" s="24">
        <f t="shared" si="21"/>
        <v>24889.4</v>
      </c>
      <c r="E112" s="24">
        <f t="shared" si="21"/>
        <v>22855.479999999996</v>
      </c>
      <c r="F112" s="24">
        <f t="shared" si="21"/>
        <v>0</v>
      </c>
      <c r="G112" s="24">
        <f t="shared" si="21"/>
        <v>0</v>
      </c>
      <c r="H112" s="24">
        <f t="shared" si="21"/>
        <v>0</v>
      </c>
      <c r="I112" s="19">
        <f t="shared" si="21"/>
        <v>0</v>
      </c>
      <c r="J112" s="24">
        <f t="shared" si="21"/>
        <v>14024.33</v>
      </c>
      <c r="K112" s="24">
        <f t="shared" si="21"/>
        <v>0</v>
      </c>
      <c r="L112" s="45">
        <f t="shared" si="16"/>
        <v>61769.21</v>
      </c>
      <c r="M112" s="74"/>
    </row>
    <row r="113" spans="1:14" ht="18.75" customHeight="1">
      <c r="A113" s="16" t="s">
        <v>82</v>
      </c>
      <c r="B113" s="64">
        <v>-70718.11</v>
      </c>
      <c r="C113" s="64">
        <v>-131365.88999999998</v>
      </c>
      <c r="D113" s="19">
        <v>0</v>
      </c>
      <c r="E113" s="64">
        <v>-582.2800000000025</v>
      </c>
      <c r="F113" s="64">
        <v>-18972.83</v>
      </c>
      <c r="G113" s="64">
        <v>-50572.38</v>
      </c>
      <c r="H113" s="64">
        <v>-100509.69</v>
      </c>
      <c r="I113" s="19">
        <v>0</v>
      </c>
      <c r="J113" s="19">
        <v>0</v>
      </c>
      <c r="K113" s="19"/>
      <c r="L113" s="45">
        <f t="shared" si="16"/>
        <v>-372721.18</v>
      </c>
      <c r="N113" s="54"/>
    </row>
    <row r="114" spans="1:12" ht="18.75" customHeight="1">
      <c r="A114" s="16" t="s">
        <v>98</v>
      </c>
      <c r="B114" s="64">
        <f>IF(B108+B60+B113&lt;0,B108+B60+B74+B113,0)</f>
        <v>-53705.97</v>
      </c>
      <c r="C114" s="64">
        <f>IF(C108+C60+C113&lt;0,C108+C60+C74+C113,0)</f>
        <v>-106762.56999999998</v>
      </c>
      <c r="D114" s="19">
        <v>0</v>
      </c>
      <c r="E114" s="19">
        <v>0</v>
      </c>
      <c r="F114" s="64">
        <f>IF(F108+F60+F113&lt;0,F108+F60+F74+F113,0)</f>
        <v>-4540.790000000001</v>
      </c>
      <c r="G114" s="64">
        <f>IF(G108+G60+G113&lt;0,G108+G60+G74+G113,0)</f>
        <v>-23678.39</v>
      </c>
      <c r="H114" s="64">
        <f>IF(H108+H60+H113&lt;0,H108+H60+H74+H113,0)</f>
        <v>-83221.37</v>
      </c>
      <c r="I114" s="19">
        <v>0</v>
      </c>
      <c r="J114" s="19">
        <v>0</v>
      </c>
      <c r="K114" s="19"/>
      <c r="L114" s="45">
        <f t="shared" si="16"/>
        <v>-271909.08999999997</v>
      </c>
    </row>
    <row r="115" spans="1:12" ht="18.75" customHeight="1">
      <c r="A115" s="2"/>
      <c r="B115" s="20">
        <v>0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/>
      <c r="L115" s="20"/>
    </row>
    <row r="116" spans="1:12" ht="18.7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</row>
    <row r="117" spans="1:12" ht="18.75" customHeight="1">
      <c r="A117" s="8"/>
      <c r="B117" s="43">
        <v>0</v>
      </c>
      <c r="C117" s="43">
        <v>0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/>
      <c r="L117" s="43"/>
    </row>
    <row r="118" spans="1:13" ht="18.75" customHeight="1">
      <c r="A118" s="25" t="s">
        <v>68</v>
      </c>
      <c r="B118" s="18">
        <v>0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/>
      <c r="L118" s="39">
        <f>SUM(L119:L139)</f>
        <v>8719755.67</v>
      </c>
      <c r="M118" s="51"/>
    </row>
    <row r="119" spans="1:12" ht="18.75" customHeight="1">
      <c r="A119" s="26" t="s">
        <v>69</v>
      </c>
      <c r="B119" s="27">
        <v>108499.66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/>
      <c r="L119" s="39">
        <f>SUM(B119:K119)</f>
        <v>108499.66</v>
      </c>
    </row>
    <row r="120" spans="1:12" ht="18.75" customHeight="1">
      <c r="A120" s="26" t="s">
        <v>70</v>
      </c>
      <c r="B120" s="27">
        <v>747851.25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/>
      <c r="L120" s="39">
        <f>SUM(B120:K120)</f>
        <v>747851.25</v>
      </c>
    </row>
    <row r="121" spans="1:12" ht="18.75" customHeight="1">
      <c r="A121" s="26" t="s">
        <v>71</v>
      </c>
      <c r="B121" s="38">
        <v>0</v>
      </c>
      <c r="C121" s="27">
        <v>1258179.54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/>
      <c r="L121" s="39">
        <f>SUM(B121:K121)</f>
        <v>1258179.54</v>
      </c>
    </row>
    <row r="122" spans="1:12" ht="18.75" customHeight="1">
      <c r="A122" s="26" t="s">
        <v>72</v>
      </c>
      <c r="B122" s="38">
        <v>0</v>
      </c>
      <c r="C122" s="38">
        <v>0</v>
      </c>
      <c r="D122" s="27">
        <v>1449382.96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/>
      <c r="L122" s="39">
        <f aca="true" t="shared" si="22" ref="L122:L139">SUM(B122:K122)</f>
        <v>1449382.96</v>
      </c>
    </row>
    <row r="123" spans="1:12" ht="18.75" customHeight="1">
      <c r="A123" s="26" t="s">
        <v>117</v>
      </c>
      <c r="B123" s="38">
        <v>0</v>
      </c>
      <c r="C123" s="38">
        <v>0</v>
      </c>
      <c r="D123" s="27">
        <v>107220.45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 t="shared" si="22"/>
        <v>107220.45</v>
      </c>
    </row>
    <row r="124" spans="1:12" ht="18.75" customHeight="1">
      <c r="A124" s="26" t="s">
        <v>118</v>
      </c>
      <c r="B124" s="38">
        <v>0</v>
      </c>
      <c r="C124" s="38">
        <v>0</v>
      </c>
      <c r="D124" s="38">
        <v>0</v>
      </c>
      <c r="E124" s="27">
        <v>764126.62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 t="shared" si="22"/>
        <v>764126.62</v>
      </c>
    </row>
    <row r="125" spans="1:12" ht="18.75" customHeight="1">
      <c r="A125" s="26" t="s">
        <v>119</v>
      </c>
      <c r="B125" s="38">
        <v>0</v>
      </c>
      <c r="C125" s="38">
        <v>0</v>
      </c>
      <c r="D125" s="38">
        <v>0</v>
      </c>
      <c r="E125" s="27">
        <v>7718.45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 t="shared" si="22"/>
        <v>7718.45</v>
      </c>
    </row>
    <row r="126" spans="1:12" ht="18.75" customHeight="1">
      <c r="A126" s="26" t="s">
        <v>120</v>
      </c>
      <c r="B126" s="38">
        <v>0</v>
      </c>
      <c r="C126" s="38">
        <v>0</v>
      </c>
      <c r="D126" s="38">
        <v>0</v>
      </c>
      <c r="E126" s="38">
        <v>0</v>
      </c>
      <c r="F126" s="27">
        <v>213899.95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t="shared" si="22"/>
        <v>213899.95</v>
      </c>
    </row>
    <row r="127" spans="1:12" ht="18.75" customHeight="1">
      <c r="A127" s="26" t="s">
        <v>121</v>
      </c>
      <c r="B127" s="38">
        <v>0</v>
      </c>
      <c r="C127" s="38">
        <v>0</v>
      </c>
      <c r="D127" s="38">
        <v>0</v>
      </c>
      <c r="E127" s="38">
        <v>0</v>
      </c>
      <c r="F127" s="27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2"/>
        <v>0</v>
      </c>
    </row>
    <row r="128" spans="1:12" ht="18.75" customHeight="1">
      <c r="A128" s="26" t="s">
        <v>122</v>
      </c>
      <c r="B128" s="38">
        <v>0</v>
      </c>
      <c r="C128" s="38">
        <v>0</v>
      </c>
      <c r="D128" s="38">
        <v>0</v>
      </c>
      <c r="E128" s="38">
        <v>0</v>
      </c>
      <c r="F128" s="27">
        <v>56391.81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2"/>
        <v>56391.81</v>
      </c>
    </row>
    <row r="129" spans="1:12" ht="18.75" customHeight="1">
      <c r="A129" s="26" t="s">
        <v>123</v>
      </c>
      <c r="B129" s="65">
        <v>0</v>
      </c>
      <c r="C129" s="65">
        <v>0</v>
      </c>
      <c r="D129" s="65">
        <v>0</v>
      </c>
      <c r="E129" s="65">
        <v>0</v>
      </c>
      <c r="F129" s="66">
        <v>507526.25</v>
      </c>
      <c r="G129" s="65">
        <v>0</v>
      </c>
      <c r="H129" s="65">
        <v>0</v>
      </c>
      <c r="I129" s="65">
        <v>0</v>
      </c>
      <c r="J129" s="65">
        <v>0</v>
      </c>
      <c r="K129" s="65"/>
      <c r="L129" s="39">
        <f t="shared" si="22"/>
        <v>507526.25</v>
      </c>
    </row>
    <row r="130" spans="1:12" ht="18.75" customHeight="1">
      <c r="A130" s="26" t="s">
        <v>124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487761.58</v>
      </c>
      <c r="H130" s="38">
        <v>0</v>
      </c>
      <c r="I130" s="38">
        <v>0</v>
      </c>
      <c r="J130" s="38">
        <v>0</v>
      </c>
      <c r="K130" s="38"/>
      <c r="L130" s="39">
        <f t="shared" si="22"/>
        <v>487761.58</v>
      </c>
    </row>
    <row r="131" spans="1:12" ht="18.75" customHeight="1">
      <c r="A131" s="26" t="s">
        <v>125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32248.71</v>
      </c>
      <c r="H131" s="38">
        <v>0</v>
      </c>
      <c r="I131" s="38">
        <v>0</v>
      </c>
      <c r="J131" s="38">
        <v>0</v>
      </c>
      <c r="K131" s="38"/>
      <c r="L131" s="39">
        <f t="shared" si="22"/>
        <v>32248.71</v>
      </c>
    </row>
    <row r="132" spans="1:12" ht="18.75" customHeight="1">
      <c r="A132" s="26" t="s">
        <v>126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222838.51</v>
      </c>
      <c r="H132" s="38">
        <v>0</v>
      </c>
      <c r="I132" s="38">
        <v>0</v>
      </c>
      <c r="J132" s="38">
        <v>0</v>
      </c>
      <c r="K132" s="38"/>
      <c r="L132" s="39">
        <f t="shared" si="22"/>
        <v>222838.51</v>
      </c>
    </row>
    <row r="133" spans="1:12" ht="18.75" customHeight="1">
      <c r="A133" s="26" t="s">
        <v>127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27">
        <v>209777.79</v>
      </c>
      <c r="H133" s="38">
        <v>0</v>
      </c>
      <c r="I133" s="38">
        <v>0</v>
      </c>
      <c r="J133" s="38">
        <v>0</v>
      </c>
      <c r="K133" s="38"/>
      <c r="L133" s="39">
        <f t="shared" si="22"/>
        <v>209777.79</v>
      </c>
    </row>
    <row r="134" spans="1:12" ht="18.75" customHeight="1">
      <c r="A134" s="26" t="s">
        <v>128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659808.39</v>
      </c>
      <c r="H134" s="38">
        <v>0</v>
      </c>
      <c r="I134" s="38">
        <v>0</v>
      </c>
      <c r="J134" s="38">
        <v>0</v>
      </c>
      <c r="K134" s="38"/>
      <c r="L134" s="39">
        <f t="shared" si="22"/>
        <v>659808.39</v>
      </c>
    </row>
    <row r="135" spans="1:12" ht="18.75" customHeight="1">
      <c r="A135" s="26" t="s">
        <v>129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27">
        <v>228285.75</v>
      </c>
      <c r="I135" s="38">
        <v>0</v>
      </c>
      <c r="J135" s="38">
        <v>0</v>
      </c>
      <c r="K135" s="38"/>
      <c r="L135" s="39">
        <f t="shared" si="22"/>
        <v>228285.75</v>
      </c>
    </row>
    <row r="136" spans="1:12" ht="18.75" customHeight="1">
      <c r="A136" s="26" t="s">
        <v>130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27">
        <v>482441.98</v>
      </c>
      <c r="I136" s="38">
        <v>0</v>
      </c>
      <c r="J136" s="38">
        <v>0</v>
      </c>
      <c r="K136" s="38"/>
      <c r="L136" s="39">
        <f t="shared" si="22"/>
        <v>482441.98</v>
      </c>
    </row>
    <row r="137" spans="1:12" ht="18.75" customHeight="1">
      <c r="A137" s="26" t="s">
        <v>131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27">
        <v>226930.33</v>
      </c>
      <c r="J137" s="38">
        <v>0</v>
      </c>
      <c r="K137" s="38"/>
      <c r="L137" s="39">
        <f t="shared" si="22"/>
        <v>226930.33</v>
      </c>
    </row>
    <row r="138" spans="1:12" ht="18.75" customHeight="1">
      <c r="A138" s="26" t="s">
        <v>132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27">
        <v>0</v>
      </c>
      <c r="J138" s="27">
        <v>533243.4</v>
      </c>
      <c r="K138" s="38"/>
      <c r="L138" s="39">
        <f t="shared" si="22"/>
        <v>533243.4</v>
      </c>
    </row>
    <row r="139" spans="1:12" ht="18.75" customHeight="1">
      <c r="A139" s="72" t="s">
        <v>140</v>
      </c>
      <c r="B139" s="40">
        <v>0</v>
      </c>
      <c r="C139" s="40">
        <v>0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1">
        <v>415622.29</v>
      </c>
      <c r="L139" s="42">
        <f t="shared" si="22"/>
        <v>415622.29</v>
      </c>
    </row>
    <row r="140" spans="1:12" ht="18.75" customHeight="1">
      <c r="A140" s="70"/>
      <c r="B140" s="47">
        <v>0</v>
      </c>
      <c r="C140" s="47">
        <v>0</v>
      </c>
      <c r="D140" s="47">
        <v>0</v>
      </c>
      <c r="E140" s="47">
        <v>0</v>
      </c>
      <c r="F140" s="47">
        <v>0</v>
      </c>
      <c r="G140" s="47">
        <v>0</v>
      </c>
      <c r="H140" s="47">
        <v>0</v>
      </c>
      <c r="I140" s="47">
        <v>0</v>
      </c>
      <c r="J140" s="47">
        <f>J110-J139</f>
        <v>533243.4</v>
      </c>
      <c r="K140" s="47"/>
      <c r="L140" s="48"/>
    </row>
    <row r="141" ht="18" customHeight="1">
      <c r="A141" s="70"/>
    </row>
    <row r="142" ht="18" customHeight="1">
      <c r="A142" s="70"/>
    </row>
    <row r="143" ht="18" customHeight="1">
      <c r="A143" s="70"/>
    </row>
    <row r="144" ht="18" customHeight="1"/>
    <row r="145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2018-08-02T19:15:44Z</dcterms:modified>
  <cp:category/>
  <cp:version/>
  <cp:contentType/>
  <cp:contentStatus/>
</cp:coreProperties>
</file>