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CONCESSÃO'!$A$1:$O$143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<sst xmlns="http://schemas.openxmlformats.org/spreadsheetml/2006/main" count="165" uniqueCount="160">
  <si>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</si>
  <si>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</si>
  <si>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</si>
  <si>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</si>
  <si>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</si>
  <si>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</si>
  <si>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</si>
  <si>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</si>
  <si>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</si>
  <si>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</si>
  <si>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</si>
  <si>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</si>
  <si>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</si>
  <si>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</si>
  <si>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</si>
  <si>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</si>
  <si>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</si>
  <si>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</si>
  <si>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</si>
  <si>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</si>
  <si>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</si>
  <si>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</si>
  <si>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</si>
  <si>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</si>
  <si>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</si>
  <si>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</si>
  <si>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</si>
  <si>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</si>
  <si>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</si>
  <si>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</si>
  <si>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</si>
  <si>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</si>
  <si>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</si>
  <si>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</si>
  <si>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</si>
  <si>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</si>
  <si>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</si>
  <si>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</si>
  <si>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</si>
  <si>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</si>
  <si>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</si>
  <si>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</si>
  <si>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</si>
  <si>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</si>
  <si>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</si>
  <si>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</si>
  <si>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</si>
  <si>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</si>
  <si>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</si>
  <si>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</si>
  <si>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</si>
  <si>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</si>
  <si>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</si>
  <si>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</si>
  <si>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</si>
  <si>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</si>
  <si>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</si>
  <si>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</si>
  <si>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</si>
  <si>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</si>
  <si>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</si>
  <si>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</si>
  <si>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</si>
  <si>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</si>
  <si>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</si>
  <si>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</si>
  <si>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</si>
  <si>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</si>
  <si>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</si>
  <si>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</si>
  <si>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</si>
  <si>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</si>
  <si>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</si>
  <si>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</si>
  <si>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</si>
  <si>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</si>
  <si>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</si>
  <si>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</si>
  <si>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</si>
  <si>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</si>
  <si>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</si>
  <si>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</si>
  <si>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</si>
  <si>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</si>
  <si>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</si>
  <si>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</si>
  <si>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</si>
  <si>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</si>
  <si>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</si>
  <si>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</si>
  <si>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</si>
  <si>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</si>
  <si>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</si>
  <si>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</si>
  <si>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</si>
  <si>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</si>
  <si>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</si>
  <si>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</si>
  <si>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</si>
  <si>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</si>
  <si>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</si>
  <si>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</si>
  <si>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</si>
  <si>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</si>
  <si>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</si>
  <si>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</si>
  <si>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</si>
  <si>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</si>
  <si>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</si>
  <si>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</si>
  <si>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</si>
  <si>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</si>
  <si>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</si>
  <si>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</si>
  <si>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</si>
  <si>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</si>
  <si>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</si>
  <si>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</si>
  <si>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</si>
  <si>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</si>
  <si>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</si>
  <si>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</si>
  <si>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</si>
  <si>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</si>
  <si>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</si>
  <si>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</si>
  <si>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</si>
  <si>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</si>
  <si>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</si>
  <si>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</si>
  <si>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</si>
  <si>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</si>
  <si>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</si>
  <si>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</si>
  <si>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</si>
  <si>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</si>
  <si>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</si>
  <si>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</si>
  <si>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</si>
  <si>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</si>
  <si>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</si>
  <si>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Área 4</t>
  </si>
  <si>
    <t>Mobibrasil</t>
  </si>
  <si>
    <t>Ambiental</t>
  </si>
  <si>
    <t>Gatusa</t>
  </si>
  <si>
    <t>KBPX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</si>
  <si>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</si>
  <si>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</si>
  <si>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</si>
  <si>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</si>
  <si>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</si>
  <si>
    <t>City Transporte Urbano</t>
  </si>
  <si>
    <t>Via Sudeste</t>
  </si>
  <si>
    <t>Viação Grajaú</t>
  </si>
  <si>
    <t>Viação Metrópole</t>
  </si>
  <si>
    <t>9.27. City Transporte Urbano Ltda.</t>
  </si>
  <si>
    <t>9.28. Via Sudeste Transportes Ltda.</t>
  </si>
  <si>
    <t>9.29. Viação Grajaú S.A.</t>
  </si>
  <si>
    <t>9.30. Viação Metrópole Paulista S.A.</t>
  </si>
  <si>
    <t>OPERAÇÃO 24/04/19 - VENCIMENTO 02/05/19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</si>
</sst>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32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4" xfId="49" applyFont="1" applyFill="1" applyBorder="1" applyAlignment="1">
      <alignment horizontal="center" vertical="center" wrapText="1"/>
      <protection/>
    </xf>
    <xf numFmtId="171" fontId="0" fillId="0" borderId="15" xfId="46" applyNumberFormat="1" applyFont="1" applyBorder="1" applyAlignment="1">
      <alignment vertical="center"/>
    </xf>
    <xf numFmtId="44" fontId="0" fillId="0" borderId="15" xfId="46" applyNumberFormat="1" applyFont="1" applyBorder="1" applyAlignment="1">
      <alignment vertical="center"/>
    </xf>
    <xf numFmtId="0" fontId="0" fillId="0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2"/>
  <sheetViews>
    <sheetView showGridLines="0" tabSelected="1" zoomScale="80" zoomScaleNormal="80" zoomScaleSheetLayoutView="70" zoomScalePageLayoutView="0" workbookViewId="0" topLeftCell="A1">
      <selection activeCell="A1" sqref="A1:O1"/>
    </sheetView>
  </sheetViews>
  <sheetFormatPr defaultColWidth="9.00390625" defaultRowHeight="14.25"/>
  <cols>
    <col min="1" max="1" width="82.00390625" style="1" bestFit="1" customWidth="1"/>
    <col min="2" max="14" width="17.375" style="1" customWidth="1"/>
    <col min="15" max="15" width="18.75390625" style="1" customWidth="1"/>
    <col min="16" max="16" width="15.625" style="1" bestFit="1" customWidth="1"/>
    <col min="17" max="17" width="10.125" style="1" bestFit="1" customWidth="1"/>
    <col min="18" max="16384" width="9.00390625" style="1" customWidth="1"/>
  </cols>
  <sheetData>
    <row r="1" spans="1:15" ht="21">
      <c r="A1" s="77" t="s">
        <v>27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ht="21">
      <c r="A2" s="78" t="s">
        <v>159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ht="15.75">
      <c r="A3" s="4"/>
      <c r="B3" s="5"/>
      <c r="C3" s="4" t="s">
        <v>10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4"/>
    </row>
    <row r="4" spans="1:15" ht="15.75">
      <c r="A4" s="79" t="s">
        <v>11</v>
      </c>
      <c r="B4" s="81" t="s">
        <v>30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0" t="s">
        <v>12</v>
      </c>
    </row>
    <row r="5" spans="1:15" ht="38.25">
      <c r="A5" s="79"/>
      <c r="B5" s="28" t="s">
        <v>7</v>
      </c>
      <c r="C5" s="28" t="s">
        <v>8</v>
      </c>
      <c r="D5" s="28" t="s">
        <v>151</v>
      </c>
      <c r="E5" s="73" t="s">
        <v>29</v>
      </c>
      <c r="F5" s="73" t="s">
        <v>28</v>
      </c>
      <c r="G5" s="28" t="s">
        <v>152</v>
      </c>
      <c r="H5" s="28" t="s">
        <v>142</v>
      </c>
      <c r="I5" s="28" t="s">
        <v>153</v>
      </c>
      <c r="J5" s="28" t="s">
        <v>143</v>
      </c>
      <c r="K5" s="28" t="s">
        <v>144</v>
      </c>
      <c r="L5" s="28" t="s">
        <v>145</v>
      </c>
      <c r="M5" s="28" t="s">
        <v>154</v>
      </c>
      <c r="N5" s="28" t="s">
        <v>9</v>
      </c>
      <c r="O5" s="79"/>
    </row>
    <row r="6" spans="1:15" ht="18.75" customHeight="1">
      <c r="A6" s="79"/>
      <c r="B6" s="3" t="s">
        <v>0</v>
      </c>
      <c r="C6" s="3" t="s">
        <v>1</v>
      </c>
      <c r="D6" s="3" t="s">
        <v>2</v>
      </c>
      <c r="E6" s="3" t="s">
        <v>141</v>
      </c>
      <c r="F6" s="3" t="s">
        <v>141</v>
      </c>
      <c r="G6" s="3" t="s">
        <v>3</v>
      </c>
      <c r="H6" s="3" t="s">
        <v>4</v>
      </c>
      <c r="I6" s="3" t="s">
        <v>4</v>
      </c>
      <c r="J6" s="3" t="s">
        <v>5</v>
      </c>
      <c r="K6" s="3" t="s">
        <v>5</v>
      </c>
      <c r="L6" s="3" t="s">
        <v>5</v>
      </c>
      <c r="M6" s="3" t="s">
        <v>5</v>
      </c>
      <c r="N6" s="3" t="s">
        <v>6</v>
      </c>
      <c r="O6" s="79"/>
    </row>
    <row r="7" spans="1:18" ht="17.25" customHeight="1">
      <c r="A7" s="8" t="s">
        <v>24</v>
      </c>
      <c r="B7" s="9">
        <f aca="true" t="shared" si="0" ref="B7:O7">+B8+B20+B24+B27</f>
        <v>574957</v>
      </c>
      <c r="C7" s="9">
        <f t="shared" si="0"/>
        <v>750283</v>
      </c>
      <c r="D7" s="9">
        <f t="shared" si="0"/>
        <v>754455</v>
      </c>
      <c r="E7" s="9">
        <f>+E8+E20+E24+E27</f>
        <v>118075</v>
      </c>
      <c r="F7" s="9">
        <f>+F8+F20+F24+F27</f>
        <v>312819</v>
      </c>
      <c r="G7" s="9">
        <f t="shared" si="0"/>
        <v>484860</v>
      </c>
      <c r="H7" s="9">
        <f t="shared" si="0"/>
        <v>359385</v>
      </c>
      <c r="I7" s="9">
        <f t="shared" si="0"/>
        <v>294342</v>
      </c>
      <c r="J7" s="9">
        <f t="shared" si="0"/>
        <v>468106</v>
      </c>
      <c r="K7" s="9">
        <f t="shared" si="0"/>
        <v>147051</v>
      </c>
      <c r="L7" s="9">
        <f t="shared" si="0"/>
        <v>148489</v>
      </c>
      <c r="M7" s="9">
        <f t="shared" si="0"/>
        <v>312045</v>
      </c>
      <c r="N7" s="9">
        <f t="shared" si="0"/>
        <v>507393</v>
      </c>
      <c r="O7" s="9">
        <f t="shared" si="0"/>
        <v>5232260</v>
      </c>
      <c r="P7" s="44"/>
      <c r="Q7"/>
      <c r="R7"/>
    </row>
    <row r="8" spans="1:18" ht="17.25" customHeight="1">
      <c r="A8" s="10" t="s">
        <v>35</v>
      </c>
      <c r="B8" s="11">
        <f>B9+B12+B16</f>
        <v>296677</v>
      </c>
      <c r="C8" s="11">
        <f aca="true" t="shared" si="1" ref="C8:N8">C9+C12+C16</f>
        <v>394471</v>
      </c>
      <c r="D8" s="11">
        <f t="shared" si="1"/>
        <v>368044</v>
      </c>
      <c r="E8" s="11">
        <f>E9+E12+E16</f>
        <v>56589</v>
      </c>
      <c r="F8" s="11">
        <f>F9+F12+F16</f>
        <v>152094</v>
      </c>
      <c r="G8" s="11">
        <f t="shared" si="1"/>
        <v>255092</v>
      </c>
      <c r="H8" s="11">
        <f t="shared" si="1"/>
        <v>195363</v>
      </c>
      <c r="I8" s="11">
        <f t="shared" si="1"/>
        <v>139045</v>
      </c>
      <c r="J8" s="11">
        <f t="shared" si="1"/>
        <v>247731</v>
      </c>
      <c r="K8" s="11">
        <f t="shared" si="1"/>
        <v>83247</v>
      </c>
      <c r="L8" s="11">
        <f t="shared" si="1"/>
        <v>80649</v>
      </c>
      <c r="M8" s="11">
        <f t="shared" si="1"/>
        <v>153994</v>
      </c>
      <c r="N8" s="11">
        <f t="shared" si="1"/>
        <v>285341</v>
      </c>
      <c r="O8" s="11">
        <f aca="true" t="shared" si="2" ref="O8:O27">SUM(B8:N8)</f>
        <v>2708337</v>
      </c>
      <c r="P8"/>
      <c r="Q8"/>
      <c r="R8"/>
    </row>
    <row r="9" spans="1:18" ht="17.25" customHeight="1">
      <c r="A9" s="15" t="s">
        <v>13</v>
      </c>
      <c r="B9" s="13">
        <f>+B10+B11</f>
        <v>33433</v>
      </c>
      <c r="C9" s="13">
        <f aca="true" t="shared" si="3" ref="C9:N9">+C10+C11</f>
        <v>46518</v>
      </c>
      <c r="D9" s="13">
        <f t="shared" si="3"/>
        <v>39573</v>
      </c>
      <c r="E9" s="13">
        <f>+E10+E11</f>
        <v>7430</v>
      </c>
      <c r="F9" s="13">
        <f>+F10+F11</f>
        <v>14778</v>
      </c>
      <c r="G9" s="13">
        <f t="shared" si="3"/>
        <v>28871</v>
      </c>
      <c r="H9" s="13">
        <f t="shared" si="3"/>
        <v>21594</v>
      </c>
      <c r="I9" s="13">
        <f t="shared" si="3"/>
        <v>10908</v>
      </c>
      <c r="J9" s="13">
        <f t="shared" si="3"/>
        <v>17916</v>
      </c>
      <c r="K9" s="13">
        <f t="shared" si="3"/>
        <v>6376</v>
      </c>
      <c r="L9" s="13">
        <f t="shared" si="3"/>
        <v>7784</v>
      </c>
      <c r="M9" s="13">
        <f t="shared" si="3"/>
        <v>8863</v>
      </c>
      <c r="N9" s="13">
        <f t="shared" si="3"/>
        <v>40208</v>
      </c>
      <c r="O9" s="11">
        <f t="shared" si="2"/>
        <v>284252</v>
      </c>
      <c r="P9"/>
      <c r="Q9"/>
      <c r="R9"/>
    </row>
    <row r="10" spans="1:18" ht="17.25" customHeight="1">
      <c r="A10" s="29" t="s">
        <v>14</v>
      </c>
      <c r="B10" s="13">
        <v>33433</v>
      </c>
      <c r="C10" s="13">
        <v>46518</v>
      </c>
      <c r="D10" s="13">
        <v>39573</v>
      </c>
      <c r="E10" s="13">
        <v>7430</v>
      </c>
      <c r="F10" s="13">
        <v>14778</v>
      </c>
      <c r="G10" s="13">
        <v>28871</v>
      </c>
      <c r="H10" s="13">
        <v>21594</v>
      </c>
      <c r="I10" s="13">
        <v>10908</v>
      </c>
      <c r="J10" s="13">
        <v>17916</v>
      </c>
      <c r="K10" s="13">
        <v>6376</v>
      </c>
      <c r="L10" s="13">
        <v>7784</v>
      </c>
      <c r="M10" s="13">
        <v>8863</v>
      </c>
      <c r="N10" s="13">
        <v>40208</v>
      </c>
      <c r="O10" s="11">
        <f t="shared" si="2"/>
        <v>284252</v>
      </c>
      <c r="P10"/>
      <c r="Q10"/>
      <c r="R10"/>
    </row>
    <row r="11" spans="1:18" ht="17.25" customHeight="1">
      <c r="A11" s="29" t="s">
        <v>15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1">
        <f t="shared" si="2"/>
        <v>0</v>
      </c>
      <c r="P11"/>
      <c r="Q11"/>
      <c r="R11"/>
    </row>
    <row r="12" spans="1:18" ht="17.25" customHeight="1">
      <c r="A12" s="15" t="s">
        <v>25</v>
      </c>
      <c r="B12" s="17">
        <f aca="true" t="shared" si="4" ref="B12:N12">SUM(B13:B15)</f>
        <v>250303</v>
      </c>
      <c r="C12" s="17">
        <f t="shared" si="4"/>
        <v>330157</v>
      </c>
      <c r="D12" s="17">
        <f t="shared" si="4"/>
        <v>312557</v>
      </c>
      <c r="E12" s="17">
        <f>SUM(E13:E15)</f>
        <v>46341</v>
      </c>
      <c r="F12" s="17">
        <f>SUM(F13:F15)</f>
        <v>130225</v>
      </c>
      <c r="G12" s="17">
        <f t="shared" si="4"/>
        <v>215372</v>
      </c>
      <c r="H12" s="17">
        <f t="shared" si="4"/>
        <v>164753</v>
      </c>
      <c r="I12" s="17">
        <f t="shared" si="4"/>
        <v>120386</v>
      </c>
      <c r="J12" s="17">
        <f t="shared" si="4"/>
        <v>217169</v>
      </c>
      <c r="K12" s="17">
        <f t="shared" si="4"/>
        <v>72111</v>
      </c>
      <c r="L12" s="17">
        <f t="shared" si="4"/>
        <v>68839</v>
      </c>
      <c r="M12" s="17">
        <f t="shared" si="4"/>
        <v>136153</v>
      </c>
      <c r="N12" s="17">
        <f t="shared" si="4"/>
        <v>232720</v>
      </c>
      <c r="O12" s="11">
        <f t="shared" si="2"/>
        <v>2297086</v>
      </c>
      <c r="P12"/>
      <c r="Q12"/>
      <c r="R12"/>
    </row>
    <row r="13" spans="1:18" s="61" customFormat="1" ht="17.25" customHeight="1">
      <c r="A13" s="66" t="s">
        <v>16</v>
      </c>
      <c r="B13" s="67">
        <v>116456</v>
      </c>
      <c r="C13" s="67">
        <v>161522</v>
      </c>
      <c r="D13" s="67">
        <v>158428</v>
      </c>
      <c r="E13" s="67">
        <v>24506</v>
      </c>
      <c r="F13" s="67">
        <v>67139</v>
      </c>
      <c r="G13" s="67">
        <v>105579</v>
      </c>
      <c r="H13" s="67">
        <v>78864</v>
      </c>
      <c r="I13" s="67">
        <v>61023</v>
      </c>
      <c r="J13" s="67">
        <v>98376</v>
      </c>
      <c r="K13" s="67">
        <v>32547</v>
      </c>
      <c r="L13" s="67">
        <v>32594</v>
      </c>
      <c r="M13" s="67">
        <v>64790</v>
      </c>
      <c r="N13" s="67">
        <v>103339</v>
      </c>
      <c r="O13" s="68">
        <f t="shared" si="2"/>
        <v>1105163</v>
      </c>
      <c r="P13" s="69"/>
      <c r="Q13" s="70"/>
      <c r="R13"/>
    </row>
    <row r="14" spans="1:18" s="61" customFormat="1" ht="17.25" customHeight="1">
      <c r="A14" s="66" t="s">
        <v>17</v>
      </c>
      <c r="B14" s="67">
        <v>116045</v>
      </c>
      <c r="C14" s="67">
        <v>142761</v>
      </c>
      <c r="D14" s="67">
        <v>134287</v>
      </c>
      <c r="E14" s="67">
        <v>17420</v>
      </c>
      <c r="F14" s="67">
        <v>56498</v>
      </c>
      <c r="G14" s="67">
        <v>95198</v>
      </c>
      <c r="H14" s="67">
        <v>75466</v>
      </c>
      <c r="I14" s="67">
        <v>52622</v>
      </c>
      <c r="J14" s="67">
        <v>105646</v>
      </c>
      <c r="K14" s="67">
        <v>35569</v>
      </c>
      <c r="L14" s="67">
        <v>32222</v>
      </c>
      <c r="M14" s="67">
        <v>65453</v>
      </c>
      <c r="N14" s="67">
        <v>106023</v>
      </c>
      <c r="O14" s="68">
        <f t="shared" si="2"/>
        <v>1035210</v>
      </c>
      <c r="P14" s="69"/>
      <c r="Q14"/>
      <c r="R14"/>
    </row>
    <row r="15" spans="1:18" ht="17.25" customHeight="1">
      <c r="A15" s="14" t="s">
        <v>18</v>
      </c>
      <c r="B15" s="13">
        <v>17802</v>
      </c>
      <c r="C15" s="13">
        <v>25874</v>
      </c>
      <c r="D15" s="13">
        <v>19842</v>
      </c>
      <c r="E15" s="13">
        <v>4415</v>
      </c>
      <c r="F15" s="13">
        <v>6588</v>
      </c>
      <c r="G15" s="13">
        <v>14595</v>
      </c>
      <c r="H15" s="13">
        <v>10423</v>
      </c>
      <c r="I15" s="13">
        <v>6741</v>
      </c>
      <c r="J15" s="13">
        <v>13147</v>
      </c>
      <c r="K15" s="13">
        <v>3995</v>
      </c>
      <c r="L15" s="13">
        <v>4023</v>
      </c>
      <c r="M15" s="13">
        <v>5910</v>
      </c>
      <c r="N15" s="13">
        <v>23358</v>
      </c>
      <c r="O15" s="11">
        <f t="shared" si="2"/>
        <v>156713</v>
      </c>
      <c r="P15"/>
      <c r="Q15"/>
      <c r="R15"/>
    </row>
    <row r="16" spans="1:15" ht="17.25" customHeight="1">
      <c r="A16" s="15" t="s">
        <v>31</v>
      </c>
      <c r="B16" s="13">
        <f>B17+B18+B19</f>
        <v>12941</v>
      </c>
      <c r="C16" s="13">
        <f aca="true" t="shared" si="5" ref="C16:N16">C17+C18+C19</f>
        <v>17796</v>
      </c>
      <c r="D16" s="13">
        <f t="shared" si="5"/>
        <v>15914</v>
      </c>
      <c r="E16" s="13">
        <f>E17+E18+E19</f>
        <v>2818</v>
      </c>
      <c r="F16" s="13">
        <f>F17+F18+F19</f>
        <v>7091</v>
      </c>
      <c r="G16" s="13">
        <f t="shared" si="5"/>
        <v>10849</v>
      </c>
      <c r="H16" s="13">
        <f t="shared" si="5"/>
        <v>9016</v>
      </c>
      <c r="I16" s="13">
        <f t="shared" si="5"/>
        <v>7751</v>
      </c>
      <c r="J16" s="13">
        <f t="shared" si="5"/>
        <v>12646</v>
      </c>
      <c r="K16" s="13">
        <f t="shared" si="5"/>
        <v>4760</v>
      </c>
      <c r="L16" s="13">
        <f t="shared" si="5"/>
        <v>4026</v>
      </c>
      <c r="M16" s="13">
        <f t="shared" si="5"/>
        <v>8978</v>
      </c>
      <c r="N16" s="13">
        <f t="shared" si="5"/>
        <v>12413</v>
      </c>
      <c r="O16" s="11">
        <f t="shared" si="2"/>
        <v>126999</v>
      </c>
    </row>
    <row r="17" spans="1:18" ht="17.25" customHeight="1">
      <c r="A17" s="14" t="s">
        <v>32</v>
      </c>
      <c r="B17" s="13">
        <v>12899</v>
      </c>
      <c r="C17" s="13">
        <v>17749</v>
      </c>
      <c r="D17" s="13">
        <v>15889</v>
      </c>
      <c r="E17" s="13">
        <v>2814</v>
      </c>
      <c r="F17" s="13">
        <v>7079</v>
      </c>
      <c r="G17" s="13">
        <v>10832</v>
      </c>
      <c r="H17" s="13">
        <v>9000</v>
      </c>
      <c r="I17" s="13">
        <v>7738</v>
      </c>
      <c r="J17" s="13">
        <v>12627</v>
      </c>
      <c r="K17" s="13">
        <v>4751</v>
      </c>
      <c r="L17" s="13">
        <v>4024</v>
      </c>
      <c r="M17" s="13">
        <v>8963</v>
      </c>
      <c r="N17" s="13">
        <v>12389</v>
      </c>
      <c r="O17" s="11">
        <f t="shared" si="2"/>
        <v>126754</v>
      </c>
      <c r="P17"/>
      <c r="Q17"/>
      <c r="R17"/>
    </row>
    <row r="18" spans="1:18" ht="17.25" customHeight="1">
      <c r="A18" s="14" t="s">
        <v>33</v>
      </c>
      <c r="B18" s="13">
        <v>17</v>
      </c>
      <c r="C18" s="13">
        <v>20</v>
      </c>
      <c r="D18" s="13">
        <v>9</v>
      </c>
      <c r="E18" s="13">
        <v>2</v>
      </c>
      <c r="F18" s="13">
        <v>3</v>
      </c>
      <c r="G18" s="13">
        <v>8</v>
      </c>
      <c r="H18" s="13">
        <v>6</v>
      </c>
      <c r="I18" s="13">
        <v>4</v>
      </c>
      <c r="J18" s="13">
        <v>9</v>
      </c>
      <c r="K18" s="13">
        <v>4</v>
      </c>
      <c r="L18" s="13">
        <v>2</v>
      </c>
      <c r="M18" s="13">
        <v>10</v>
      </c>
      <c r="N18" s="13">
        <v>5</v>
      </c>
      <c r="O18" s="11">
        <f t="shared" si="2"/>
        <v>99</v>
      </c>
      <c r="P18"/>
      <c r="Q18"/>
      <c r="R18"/>
    </row>
    <row r="19" spans="1:18" ht="17.25" customHeight="1">
      <c r="A19" s="14" t="s">
        <v>34</v>
      </c>
      <c r="B19" s="13">
        <v>25</v>
      </c>
      <c r="C19" s="13">
        <v>27</v>
      </c>
      <c r="D19" s="13">
        <v>16</v>
      </c>
      <c r="E19" s="13">
        <v>2</v>
      </c>
      <c r="F19" s="13">
        <v>9</v>
      </c>
      <c r="G19" s="13">
        <v>9</v>
      </c>
      <c r="H19" s="13">
        <v>10</v>
      </c>
      <c r="I19" s="13">
        <v>9</v>
      </c>
      <c r="J19" s="13">
        <v>10</v>
      </c>
      <c r="K19" s="13">
        <v>5</v>
      </c>
      <c r="L19" s="13">
        <v>0</v>
      </c>
      <c r="M19" s="13">
        <v>5</v>
      </c>
      <c r="N19" s="13">
        <v>19</v>
      </c>
      <c r="O19" s="11">
        <f t="shared" si="2"/>
        <v>146</v>
      </c>
      <c r="P19"/>
      <c r="Q19"/>
      <c r="R19"/>
    </row>
    <row r="20" spans="1:18" ht="17.25" customHeight="1">
      <c r="A20" s="16" t="s">
        <v>19</v>
      </c>
      <c r="B20" s="11">
        <f>+B21+B22+B23</f>
        <v>145336</v>
      </c>
      <c r="C20" s="11">
        <f aca="true" t="shared" si="6" ref="C20:N20">+C21+C22+C23</f>
        <v>166363</v>
      </c>
      <c r="D20" s="11">
        <f t="shared" si="6"/>
        <v>184849</v>
      </c>
      <c r="E20" s="11">
        <f>+E21+E22+E23</f>
        <v>28560</v>
      </c>
      <c r="F20" s="11">
        <f>+F21+F22+F23</f>
        <v>71162</v>
      </c>
      <c r="G20" s="11">
        <f t="shared" si="6"/>
        <v>108246</v>
      </c>
      <c r="H20" s="11">
        <f t="shared" si="6"/>
        <v>84566</v>
      </c>
      <c r="I20" s="11">
        <f t="shared" si="6"/>
        <v>95224</v>
      </c>
      <c r="J20" s="11">
        <f t="shared" si="6"/>
        <v>139462</v>
      </c>
      <c r="K20" s="11">
        <f t="shared" si="6"/>
        <v>42113</v>
      </c>
      <c r="L20" s="11">
        <f t="shared" si="6"/>
        <v>42899</v>
      </c>
      <c r="M20" s="11">
        <f t="shared" si="6"/>
        <v>101662</v>
      </c>
      <c r="N20" s="11">
        <f t="shared" si="6"/>
        <v>113280</v>
      </c>
      <c r="O20" s="11">
        <f t="shared" si="2"/>
        <v>1323722</v>
      </c>
      <c r="P20"/>
      <c r="Q20"/>
      <c r="R20"/>
    </row>
    <row r="21" spans="1:18" s="61" customFormat="1" ht="17.25" customHeight="1">
      <c r="A21" s="55" t="s">
        <v>20</v>
      </c>
      <c r="B21" s="67">
        <v>89625</v>
      </c>
      <c r="C21" s="67">
        <v>110934</v>
      </c>
      <c r="D21" s="67">
        <v>124566</v>
      </c>
      <c r="E21" s="67">
        <v>20098</v>
      </c>
      <c r="F21" s="67">
        <v>48055</v>
      </c>
      <c r="G21" s="67">
        <v>73056</v>
      </c>
      <c r="H21" s="67">
        <v>53590</v>
      </c>
      <c r="I21" s="67">
        <v>62159</v>
      </c>
      <c r="J21" s="67">
        <v>84931</v>
      </c>
      <c r="K21" s="67">
        <v>27137</v>
      </c>
      <c r="L21" s="67">
        <v>27038</v>
      </c>
      <c r="M21" s="67">
        <v>62532</v>
      </c>
      <c r="N21" s="67">
        <v>74021</v>
      </c>
      <c r="O21" s="68">
        <f t="shared" si="2"/>
        <v>857742</v>
      </c>
      <c r="P21" s="69"/>
      <c r="Q21"/>
      <c r="R21"/>
    </row>
    <row r="22" spans="1:18" s="61" customFormat="1" ht="17.25" customHeight="1">
      <c r="A22" s="55" t="s">
        <v>21</v>
      </c>
      <c r="B22" s="67">
        <v>48140</v>
      </c>
      <c r="C22" s="67">
        <v>46698</v>
      </c>
      <c r="D22" s="67">
        <v>52181</v>
      </c>
      <c r="E22" s="67">
        <v>6856</v>
      </c>
      <c r="F22" s="67">
        <v>20376</v>
      </c>
      <c r="G22" s="67">
        <v>30494</v>
      </c>
      <c r="H22" s="67">
        <v>27264</v>
      </c>
      <c r="I22" s="67">
        <v>29402</v>
      </c>
      <c r="J22" s="67">
        <v>47977</v>
      </c>
      <c r="K22" s="67">
        <v>13428</v>
      </c>
      <c r="L22" s="67">
        <v>14124</v>
      </c>
      <c r="M22" s="67">
        <v>35692</v>
      </c>
      <c r="N22" s="67">
        <v>31869</v>
      </c>
      <c r="O22" s="68">
        <f t="shared" si="2"/>
        <v>404501</v>
      </c>
      <c r="P22" s="69"/>
      <c r="Q22"/>
      <c r="R22"/>
    </row>
    <row r="23" spans="1:18" ht="17.25" customHeight="1">
      <c r="A23" s="12" t="s">
        <v>22</v>
      </c>
      <c r="B23" s="13">
        <v>7571</v>
      </c>
      <c r="C23" s="13">
        <v>8731</v>
      </c>
      <c r="D23" s="13">
        <v>8102</v>
      </c>
      <c r="E23" s="13">
        <v>1606</v>
      </c>
      <c r="F23" s="13">
        <v>2731</v>
      </c>
      <c r="G23" s="13">
        <v>4696</v>
      </c>
      <c r="H23" s="13">
        <v>3712</v>
      </c>
      <c r="I23" s="13">
        <v>3663</v>
      </c>
      <c r="J23" s="13">
        <v>6554</v>
      </c>
      <c r="K23" s="13">
        <v>1548</v>
      </c>
      <c r="L23" s="13">
        <v>1737</v>
      </c>
      <c r="M23" s="13">
        <v>3438</v>
      </c>
      <c r="N23" s="13">
        <v>7390</v>
      </c>
      <c r="O23" s="11">
        <f t="shared" si="2"/>
        <v>61479</v>
      </c>
      <c r="P23"/>
      <c r="Q23"/>
      <c r="R23"/>
    </row>
    <row r="24" spans="1:18" ht="17.25" customHeight="1">
      <c r="A24" s="16" t="s">
        <v>23</v>
      </c>
      <c r="B24" s="13">
        <f>+B25+B26</f>
        <v>132944</v>
      </c>
      <c r="C24" s="13">
        <f aca="true" t="shared" si="7" ref="C24:N24">+C25+C26</f>
        <v>189449</v>
      </c>
      <c r="D24" s="13">
        <f t="shared" si="7"/>
        <v>201562</v>
      </c>
      <c r="E24" s="13">
        <f>+E25+E26</f>
        <v>32926</v>
      </c>
      <c r="F24" s="13">
        <f>+F25+F26</f>
        <v>89563</v>
      </c>
      <c r="G24" s="13">
        <f t="shared" si="7"/>
        <v>121522</v>
      </c>
      <c r="H24" s="13">
        <f t="shared" si="7"/>
        <v>79456</v>
      </c>
      <c r="I24" s="13">
        <f t="shared" si="7"/>
        <v>60073</v>
      </c>
      <c r="J24" s="13">
        <f t="shared" si="7"/>
        <v>80913</v>
      </c>
      <c r="K24" s="13">
        <f t="shared" si="7"/>
        <v>21691</v>
      </c>
      <c r="L24" s="13">
        <f t="shared" si="7"/>
        <v>24941</v>
      </c>
      <c r="M24" s="13">
        <f t="shared" si="7"/>
        <v>56389</v>
      </c>
      <c r="N24" s="13">
        <f t="shared" si="7"/>
        <v>101792</v>
      </c>
      <c r="O24" s="11">
        <f t="shared" si="2"/>
        <v>1193221</v>
      </c>
      <c r="P24" s="45"/>
      <c r="Q24"/>
      <c r="R24"/>
    </row>
    <row r="25" spans="1:18" ht="17.25" customHeight="1">
      <c r="A25" s="12" t="s">
        <v>36</v>
      </c>
      <c r="B25" s="13">
        <v>81204</v>
      </c>
      <c r="C25" s="13">
        <v>120266</v>
      </c>
      <c r="D25" s="13">
        <v>128297</v>
      </c>
      <c r="E25" s="13">
        <v>22734</v>
      </c>
      <c r="F25" s="13">
        <v>54809</v>
      </c>
      <c r="G25" s="13">
        <v>79371</v>
      </c>
      <c r="H25" s="13">
        <v>50247</v>
      </c>
      <c r="I25" s="13">
        <v>37676</v>
      </c>
      <c r="J25" s="13">
        <v>52227</v>
      </c>
      <c r="K25" s="13">
        <v>14612</v>
      </c>
      <c r="L25" s="13">
        <v>17482</v>
      </c>
      <c r="M25" s="13">
        <v>33777</v>
      </c>
      <c r="N25" s="13">
        <v>64907</v>
      </c>
      <c r="O25" s="11">
        <f t="shared" si="2"/>
        <v>757609</v>
      </c>
      <c r="P25" s="44"/>
      <c r="Q25"/>
      <c r="R25"/>
    </row>
    <row r="26" spans="1:18" ht="17.25" customHeight="1">
      <c r="A26" s="12" t="s">
        <v>37</v>
      </c>
      <c r="B26" s="13">
        <v>51740</v>
      </c>
      <c r="C26" s="13">
        <v>69183</v>
      </c>
      <c r="D26" s="13">
        <v>73265</v>
      </c>
      <c r="E26" s="13">
        <v>10192</v>
      </c>
      <c r="F26" s="13">
        <v>34754</v>
      </c>
      <c r="G26" s="13">
        <v>42151</v>
      </c>
      <c r="H26" s="13">
        <v>29209</v>
      </c>
      <c r="I26" s="13">
        <v>22397</v>
      </c>
      <c r="J26" s="13">
        <v>28686</v>
      </c>
      <c r="K26" s="13">
        <v>7079</v>
      </c>
      <c r="L26" s="13">
        <v>7459</v>
      </c>
      <c r="M26" s="13">
        <v>22612</v>
      </c>
      <c r="N26" s="13">
        <v>36885</v>
      </c>
      <c r="O26" s="11">
        <f t="shared" si="2"/>
        <v>435612</v>
      </c>
      <c r="P26" s="44"/>
      <c r="Q26"/>
      <c r="R26"/>
    </row>
    <row r="27" spans="1:18" ht="34.5" customHeight="1">
      <c r="A27" s="30" t="s">
        <v>26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6980</v>
      </c>
      <c r="O27" s="11">
        <f t="shared" si="2"/>
        <v>6980</v>
      </c>
      <c r="P27"/>
      <c r="Q27"/>
      <c r="R27"/>
    </row>
    <row r="28" spans="1:15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</row>
    <row r="29" spans="1:18" ht="34.5" customHeight="1">
      <c r="A29" s="2" t="s">
        <v>38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68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11">
        <v>0</v>
      </c>
      <c r="O29" s="11">
        <f>SUM(B29:N29)</f>
        <v>68</v>
      </c>
      <c r="P29"/>
      <c r="Q29"/>
      <c r="R29"/>
    </row>
    <row r="30" spans="1:15" ht="15.75" customHeight="1">
      <c r="A30" s="33"/>
      <c r="B30" s="31">
        <v>0</v>
      </c>
      <c r="C30" s="31">
        <v>0</v>
      </c>
      <c r="D30" s="31">
        <v>0</v>
      </c>
      <c r="E30" s="31"/>
      <c r="F30" s="31"/>
      <c r="G30" s="31">
        <v>0</v>
      </c>
      <c r="H30" s="31">
        <v>0</v>
      </c>
      <c r="I30" s="31"/>
      <c r="J30" s="31">
        <v>0</v>
      </c>
      <c r="K30" s="31"/>
      <c r="L30" s="31"/>
      <c r="M30" s="31"/>
      <c r="N30" s="31">
        <v>0</v>
      </c>
      <c r="O30" s="19">
        <v>0</v>
      </c>
    </row>
    <row r="31" spans="1:18" ht="17.25" customHeight="1">
      <c r="A31" s="2" t="s">
        <v>39</v>
      </c>
      <c r="B31" s="32">
        <f>SUM(B32:B35)</f>
        <v>3.1444</v>
      </c>
      <c r="C31" s="32">
        <f aca="true" t="shared" si="8" ref="C31:N31">SUM(C32:C35)</f>
        <v>3.5273</v>
      </c>
      <c r="D31" s="32">
        <f t="shared" si="8"/>
        <v>3.8659</v>
      </c>
      <c r="E31" s="32">
        <f t="shared" si="8"/>
        <v>5.2787</v>
      </c>
      <c r="F31" s="32">
        <f t="shared" si="8"/>
        <v>3.292</v>
      </c>
      <c r="G31" s="32">
        <f t="shared" si="8"/>
        <v>3.3605</v>
      </c>
      <c r="H31" s="32">
        <f t="shared" si="8"/>
        <v>3.6634</v>
      </c>
      <c r="I31" s="32">
        <f t="shared" si="8"/>
        <v>3.4259</v>
      </c>
      <c r="J31" s="32">
        <f t="shared" si="8"/>
        <v>2.9049</v>
      </c>
      <c r="K31" s="32">
        <f t="shared" si="8"/>
        <v>3.0491</v>
      </c>
      <c r="L31" s="32">
        <f t="shared" si="8"/>
        <v>2.7332</v>
      </c>
      <c r="M31" s="32">
        <f t="shared" si="8"/>
        <v>2.8434</v>
      </c>
      <c r="N31" s="32">
        <f t="shared" si="8"/>
        <v>3.2452</v>
      </c>
      <c r="O31" s="19">
        <v>2.7332</v>
      </c>
      <c r="P31"/>
      <c r="Q31"/>
      <c r="R31"/>
    </row>
    <row r="32" spans="1:18" ht="17.25" customHeight="1">
      <c r="A32" s="16" t="s">
        <v>40</v>
      </c>
      <c r="B32" s="32">
        <v>3.1444</v>
      </c>
      <c r="C32" s="32">
        <v>3.5273</v>
      </c>
      <c r="D32" s="32">
        <v>3.8659</v>
      </c>
      <c r="E32" s="32">
        <v>5.2787</v>
      </c>
      <c r="F32" s="32">
        <v>3.292</v>
      </c>
      <c r="G32" s="32">
        <v>3.3605</v>
      </c>
      <c r="H32" s="32">
        <v>3.6634</v>
      </c>
      <c r="I32" s="32">
        <v>3.4259</v>
      </c>
      <c r="J32" s="32">
        <v>2.9049</v>
      </c>
      <c r="K32" s="32">
        <v>3.0491</v>
      </c>
      <c r="L32" s="32">
        <v>2.7332</v>
      </c>
      <c r="M32" s="32">
        <v>2.8434</v>
      </c>
      <c r="N32" s="32">
        <v>3.2452</v>
      </c>
      <c r="O32" s="19">
        <v>2.7332</v>
      </c>
      <c r="P32"/>
      <c r="Q32"/>
      <c r="R32"/>
    </row>
    <row r="33" spans="1:18" ht="17.25" customHeight="1">
      <c r="A33" s="30" t="s">
        <v>41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19">
        <v>0</v>
      </c>
      <c r="P33"/>
      <c r="Q33"/>
      <c r="R33"/>
    </row>
    <row r="34" spans="1:18" ht="17.25" customHeight="1">
      <c r="A34" s="51" t="s">
        <v>42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52">
        <v>0</v>
      </c>
      <c r="P34"/>
      <c r="Q34"/>
      <c r="R34"/>
    </row>
    <row r="35" spans="1:18" ht="17.25" customHeight="1">
      <c r="A35" s="30" t="s">
        <v>43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19">
        <v>0</v>
      </c>
      <c r="P35"/>
      <c r="Q35"/>
      <c r="R35"/>
    </row>
    <row r="36" spans="1:15" ht="13.5" customHeight="1">
      <c r="A36" s="33"/>
      <c r="B36" s="19">
        <v>0</v>
      </c>
      <c r="C36" s="19">
        <v>0</v>
      </c>
      <c r="D36" s="19">
        <v>0</v>
      </c>
      <c r="E36" s="19"/>
      <c r="F36" s="19"/>
      <c r="G36" s="19">
        <v>0</v>
      </c>
      <c r="H36" s="19">
        <v>0</v>
      </c>
      <c r="I36" s="19"/>
      <c r="J36" s="19">
        <v>0</v>
      </c>
      <c r="K36" s="19"/>
      <c r="L36" s="19"/>
      <c r="M36" s="19"/>
      <c r="N36" s="19">
        <v>0</v>
      </c>
      <c r="O36" s="19"/>
    </row>
    <row r="37" spans="1:18" ht="17.25" customHeight="1">
      <c r="A37" s="2" t="s">
        <v>44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3">
        <v>12361.92</v>
      </c>
      <c r="O37" s="23">
        <f>SUM(B37:N37)</f>
        <v>12361.92</v>
      </c>
      <c r="P37"/>
      <c r="Q37"/>
      <c r="R37"/>
    </row>
    <row r="38" spans="1:18" ht="17.25" customHeight="1">
      <c r="A38" s="16" t="s">
        <v>45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3">
        <v>58355.79</v>
      </c>
      <c r="O38" s="23">
        <f>SUM(B38:N38)</f>
        <v>58355.79</v>
      </c>
      <c r="P38"/>
      <c r="Q38"/>
      <c r="R38"/>
    </row>
    <row r="39" spans="1:18" ht="17.25" customHeight="1">
      <c r="A39" s="16" t="s">
        <v>46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3">
        <v>18</v>
      </c>
      <c r="O39" s="13">
        <f>SUM(B39:N39)</f>
        <v>18</v>
      </c>
      <c r="P39"/>
      <c r="Q39"/>
      <c r="R39"/>
    </row>
    <row r="40" spans="1:15" ht="14.25" customHeight="1">
      <c r="A40" s="2"/>
      <c r="B40" s="19">
        <v>0</v>
      </c>
      <c r="C40" s="19">
        <v>0</v>
      </c>
      <c r="D40" s="19">
        <v>0</v>
      </c>
      <c r="E40" s="11"/>
      <c r="F40" s="19"/>
      <c r="G40" s="19">
        <v>0</v>
      </c>
      <c r="H40" s="19">
        <v>0</v>
      </c>
      <c r="I40" s="19"/>
      <c r="J40" s="19">
        <v>0</v>
      </c>
      <c r="K40" s="19"/>
      <c r="L40" s="19"/>
      <c r="M40" s="19"/>
      <c r="N40" s="19">
        <v>0</v>
      </c>
      <c r="O40" s="20"/>
    </row>
    <row r="41" spans="1:15" ht="17.25" customHeight="1">
      <c r="A41" s="2" t="s">
        <v>47</v>
      </c>
      <c r="B41" s="23">
        <f>+B45+B42</f>
        <v>4091.68</v>
      </c>
      <c r="C41" s="23">
        <f aca="true" t="shared" si="9" ref="C41:N41">+C45+C42</f>
        <v>5773.72</v>
      </c>
      <c r="D41" s="23">
        <f t="shared" si="9"/>
        <v>440.84</v>
      </c>
      <c r="E41" s="11">
        <f t="shared" si="9"/>
        <v>0</v>
      </c>
      <c r="F41" s="23">
        <f t="shared" si="9"/>
        <v>2217.04</v>
      </c>
      <c r="G41" s="23">
        <f t="shared" si="9"/>
        <v>3445.4</v>
      </c>
      <c r="H41" s="23">
        <f t="shared" si="9"/>
        <v>1904.6</v>
      </c>
      <c r="I41" s="23">
        <f t="shared" si="9"/>
        <v>3376.92</v>
      </c>
      <c r="J41" s="23">
        <f t="shared" si="9"/>
        <v>2606.52</v>
      </c>
      <c r="K41" s="23">
        <f t="shared" si="9"/>
        <v>1343.92</v>
      </c>
      <c r="L41" s="23">
        <f t="shared" si="9"/>
        <v>1224.08</v>
      </c>
      <c r="M41" s="23">
        <f t="shared" si="9"/>
        <v>2255.56</v>
      </c>
      <c r="N41" s="23">
        <f t="shared" si="9"/>
        <v>3715.04</v>
      </c>
      <c r="O41" s="23">
        <f>SUM(B41:N41)</f>
        <v>32395.320000000003</v>
      </c>
    </row>
    <row r="42" spans="1:15" ht="17.25" customHeight="1">
      <c r="A42" s="16" t="s">
        <v>48</v>
      </c>
      <c r="B42" s="62">
        <v>0</v>
      </c>
      <c r="C42" s="62">
        <v>0</v>
      </c>
      <c r="D42" s="62">
        <v>0</v>
      </c>
      <c r="E42" s="11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/>
      <c r="L42" s="62"/>
      <c r="M42" s="62"/>
      <c r="N42" s="62">
        <v>0</v>
      </c>
      <c r="O42" s="62">
        <v>0</v>
      </c>
    </row>
    <row r="43" spans="1:15" ht="17.25" customHeight="1">
      <c r="A43" s="12" t="s">
        <v>49</v>
      </c>
      <c r="B43" s="62">
        <v>0</v>
      </c>
      <c r="C43" s="62">
        <v>0</v>
      </c>
      <c r="D43" s="62">
        <v>0</v>
      </c>
      <c r="E43" s="11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/>
      <c r="L43" s="62"/>
      <c r="M43" s="62"/>
      <c r="N43" s="62">
        <v>0</v>
      </c>
      <c r="O43" s="62">
        <v>0</v>
      </c>
    </row>
    <row r="44" spans="1:15" ht="17.25" customHeight="1">
      <c r="A44" s="12" t="s">
        <v>50</v>
      </c>
      <c r="B44" s="62">
        <v>0</v>
      </c>
      <c r="C44" s="62">
        <v>0</v>
      </c>
      <c r="D44" s="62">
        <v>0</v>
      </c>
      <c r="E44" s="11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/>
      <c r="L44" s="62"/>
      <c r="M44" s="62"/>
      <c r="N44" s="62">
        <v>0</v>
      </c>
      <c r="O44" s="62">
        <v>0</v>
      </c>
    </row>
    <row r="45" spans="1:15" ht="17.25" customHeight="1">
      <c r="A45" s="53" t="s">
        <v>51</v>
      </c>
      <c r="B45" s="54">
        <f>ROUND(B46*B47,2)</f>
        <v>4091.68</v>
      </c>
      <c r="C45" s="54">
        <f>ROUND(C46*C47,2)</f>
        <v>5773.72</v>
      </c>
      <c r="D45" s="54">
        <f aca="true" t="shared" si="10" ref="D45:N45">ROUND(D46*D47,2)</f>
        <v>440.84</v>
      </c>
      <c r="E45" s="11">
        <f t="shared" si="10"/>
        <v>0</v>
      </c>
      <c r="F45" s="54">
        <f t="shared" si="10"/>
        <v>2217.04</v>
      </c>
      <c r="G45" s="54">
        <f t="shared" si="10"/>
        <v>3445.4</v>
      </c>
      <c r="H45" s="54">
        <f t="shared" si="10"/>
        <v>1904.6</v>
      </c>
      <c r="I45" s="54">
        <f t="shared" si="10"/>
        <v>3376.92</v>
      </c>
      <c r="J45" s="54">
        <f t="shared" si="10"/>
        <v>2606.52</v>
      </c>
      <c r="K45" s="54">
        <f t="shared" si="10"/>
        <v>1343.92</v>
      </c>
      <c r="L45" s="54">
        <f t="shared" si="10"/>
        <v>1224.08</v>
      </c>
      <c r="M45" s="54">
        <f t="shared" si="10"/>
        <v>2255.56</v>
      </c>
      <c r="N45" s="54">
        <f t="shared" si="10"/>
        <v>3715.04</v>
      </c>
      <c r="O45" s="23">
        <f>SUM(B45:N45)</f>
        <v>32395.320000000003</v>
      </c>
    </row>
    <row r="46" spans="1:18" ht="17.25" customHeight="1">
      <c r="A46" s="55" t="s">
        <v>52</v>
      </c>
      <c r="B46" s="56">
        <v>956</v>
      </c>
      <c r="C46" s="56">
        <v>1349</v>
      </c>
      <c r="D46" s="56">
        <v>103</v>
      </c>
      <c r="E46" s="11">
        <v>0</v>
      </c>
      <c r="F46" s="56">
        <v>518</v>
      </c>
      <c r="G46" s="56">
        <v>805</v>
      </c>
      <c r="H46" s="56">
        <v>445</v>
      </c>
      <c r="I46" s="56">
        <v>789</v>
      </c>
      <c r="J46" s="56">
        <v>609</v>
      </c>
      <c r="K46" s="56">
        <v>314</v>
      </c>
      <c r="L46" s="56">
        <v>286</v>
      </c>
      <c r="M46" s="56">
        <v>527</v>
      </c>
      <c r="N46" s="56">
        <v>868</v>
      </c>
      <c r="O46" s="56">
        <f>SUM(B46:N46)</f>
        <v>7569</v>
      </c>
      <c r="P46"/>
      <c r="Q46"/>
      <c r="R46"/>
    </row>
    <row r="47" spans="1:18" ht="17.25" customHeight="1">
      <c r="A47" s="55" t="s">
        <v>53</v>
      </c>
      <c r="B47" s="54">
        <v>4.28</v>
      </c>
      <c r="C47" s="54">
        <v>4.28</v>
      </c>
      <c r="D47" s="54">
        <v>4.28</v>
      </c>
      <c r="E47" s="11">
        <v>0</v>
      </c>
      <c r="F47" s="54">
        <v>4.28</v>
      </c>
      <c r="G47" s="54">
        <v>4.28</v>
      </c>
      <c r="H47" s="54">
        <v>4.28</v>
      </c>
      <c r="I47" s="54">
        <v>4.28</v>
      </c>
      <c r="J47" s="54">
        <v>4.28</v>
      </c>
      <c r="K47" s="54">
        <v>4.28</v>
      </c>
      <c r="L47" s="54">
        <v>4.28</v>
      </c>
      <c r="M47" s="54">
        <v>4.28</v>
      </c>
      <c r="N47" s="54">
        <v>4.28</v>
      </c>
      <c r="O47" s="54">
        <v>4.28</v>
      </c>
      <c r="P47" s="49"/>
      <c r="Q47"/>
      <c r="R47"/>
    </row>
    <row r="48" spans="1:15" ht="17.25" customHeight="1">
      <c r="A48" s="2"/>
      <c r="B48" s="19">
        <v>0</v>
      </c>
      <c r="C48" s="19">
        <v>0</v>
      </c>
      <c r="D48" s="19">
        <v>0</v>
      </c>
      <c r="E48" s="19"/>
      <c r="F48" s="19"/>
      <c r="G48" s="19">
        <v>0</v>
      </c>
      <c r="H48" s="19">
        <v>0</v>
      </c>
      <c r="I48" s="19"/>
      <c r="J48" s="19">
        <v>0</v>
      </c>
      <c r="K48" s="19"/>
      <c r="L48" s="19"/>
      <c r="M48" s="19"/>
      <c r="N48" s="19">
        <v>0</v>
      </c>
      <c r="O48" s="20"/>
    </row>
    <row r="49" spans="1:18" ht="17.25" customHeight="1">
      <c r="A49" s="21" t="s">
        <v>54</v>
      </c>
      <c r="B49" s="22">
        <f>+B50+B62</f>
        <v>1828704.14</v>
      </c>
      <c r="C49" s="22">
        <f aca="true" t="shared" si="11" ref="C49:N49">+C50+C62</f>
        <v>2675401.6100000003</v>
      </c>
      <c r="D49" s="22">
        <f t="shared" si="11"/>
        <v>2932122.61</v>
      </c>
      <c r="E49" s="22">
        <f t="shared" si="11"/>
        <v>623282.5</v>
      </c>
      <c r="F49" s="22">
        <f t="shared" si="11"/>
        <v>1045029.9900000001</v>
      </c>
      <c r="G49" s="22">
        <f t="shared" si="11"/>
        <v>1655901.8</v>
      </c>
      <c r="H49" s="22">
        <f t="shared" si="11"/>
        <v>1325335.7100000002</v>
      </c>
      <c r="I49" s="22">
        <f>+I50+I62</f>
        <v>1020508.13</v>
      </c>
      <c r="J49" s="22">
        <f t="shared" si="11"/>
        <v>1370929.54</v>
      </c>
      <c r="K49" s="22">
        <f>+K50+K62</f>
        <v>451229.71</v>
      </c>
      <c r="L49" s="22">
        <f>+L50+L62</f>
        <v>414915.03</v>
      </c>
      <c r="M49" s="22">
        <f>+M50+M62</f>
        <v>890988.65</v>
      </c>
      <c r="N49" s="22">
        <f t="shared" si="11"/>
        <v>1676164.45</v>
      </c>
      <c r="O49" s="22">
        <f>SUM(B49:N49)</f>
        <v>17910513.87</v>
      </c>
      <c r="P49"/>
      <c r="Q49"/>
      <c r="R49"/>
    </row>
    <row r="50" spans="1:18" ht="17.25" customHeight="1">
      <c r="A50" s="16" t="s">
        <v>55</v>
      </c>
      <c r="B50" s="23">
        <f>SUM(B51:B61)</f>
        <v>1811986.47</v>
      </c>
      <c r="C50" s="23">
        <f aca="true" t="shared" si="12" ref="C50:N50">SUM(C51:C61)</f>
        <v>2652246.95</v>
      </c>
      <c r="D50" s="23">
        <f t="shared" si="12"/>
        <v>2923033.34</v>
      </c>
      <c r="E50" s="23">
        <f t="shared" si="12"/>
        <v>623282.5</v>
      </c>
      <c r="F50" s="23">
        <f t="shared" si="12"/>
        <v>1032017.1900000001</v>
      </c>
      <c r="G50" s="23">
        <f t="shared" si="12"/>
        <v>1632817.43</v>
      </c>
      <c r="H50" s="23">
        <f t="shared" si="12"/>
        <v>1325335.7100000002</v>
      </c>
      <c r="I50" s="23">
        <f>SUM(I51:I61)</f>
        <v>1011763.18</v>
      </c>
      <c r="J50" s="23">
        <f t="shared" si="12"/>
        <v>1362407.6400000001</v>
      </c>
      <c r="K50" s="23">
        <f>SUM(K51:K61)</f>
        <v>449717.12</v>
      </c>
      <c r="L50" s="23">
        <f>SUM(L51:L61)</f>
        <v>407074.21</v>
      </c>
      <c r="M50" s="23">
        <f>SUM(M51:M61)</f>
        <v>889524.31</v>
      </c>
      <c r="N50" s="23">
        <f t="shared" si="12"/>
        <v>1662668.72</v>
      </c>
      <c r="O50" s="23">
        <f>SUM(B50:N50)</f>
        <v>17783874.77</v>
      </c>
      <c r="P50"/>
      <c r="Q50"/>
      <c r="R50"/>
    </row>
    <row r="51" spans="1:18" ht="17.25" customHeight="1">
      <c r="A51" s="34" t="s">
        <v>56</v>
      </c>
      <c r="B51" s="23">
        <f aca="true" t="shared" si="13" ref="B51:N51">ROUND(B32*B7,2)</f>
        <v>1807894.79</v>
      </c>
      <c r="C51" s="23">
        <f t="shared" si="13"/>
        <v>2646473.23</v>
      </c>
      <c r="D51" s="23">
        <f t="shared" si="13"/>
        <v>2916647.58</v>
      </c>
      <c r="E51" s="23">
        <f t="shared" si="13"/>
        <v>623282.5</v>
      </c>
      <c r="F51" s="23">
        <f t="shared" si="13"/>
        <v>1029800.15</v>
      </c>
      <c r="G51" s="23">
        <f t="shared" si="13"/>
        <v>1629372.03</v>
      </c>
      <c r="H51" s="23">
        <f t="shared" si="13"/>
        <v>1316571.01</v>
      </c>
      <c r="I51" s="23">
        <f t="shared" si="13"/>
        <v>1008386.26</v>
      </c>
      <c r="J51" s="23">
        <f t="shared" si="13"/>
        <v>1359801.12</v>
      </c>
      <c r="K51" s="23">
        <f t="shared" si="13"/>
        <v>448373.2</v>
      </c>
      <c r="L51" s="23">
        <f t="shared" si="13"/>
        <v>405850.13</v>
      </c>
      <c r="M51" s="23">
        <f t="shared" si="13"/>
        <v>887268.75</v>
      </c>
      <c r="N51" s="23">
        <f t="shared" si="13"/>
        <v>1646591.76</v>
      </c>
      <c r="O51" s="23">
        <f>SUM(B51:N51)</f>
        <v>17726312.509999998</v>
      </c>
      <c r="P51"/>
      <c r="Q51"/>
      <c r="R51"/>
    </row>
    <row r="52" spans="1:18" ht="17.25" customHeight="1">
      <c r="A52" s="34" t="s">
        <v>57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/>
      <c r="Q52"/>
      <c r="R52"/>
    </row>
    <row r="53" spans="1:18" ht="17.25" customHeight="1">
      <c r="A53" s="57" t="s">
        <v>58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/>
      <c r="Q53"/>
      <c r="R53"/>
    </row>
    <row r="54" spans="1:18" ht="17.25" customHeight="1">
      <c r="A54" s="34" t="s">
        <v>59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/>
      <c r="Q54"/>
      <c r="R54"/>
    </row>
    <row r="55" spans="1:18" ht="17.25" customHeight="1">
      <c r="A55" s="12" t="s">
        <v>140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23">
        <f>+N37</f>
        <v>12361.92</v>
      </c>
      <c r="O55" s="23">
        <f>SUM(B55:N55)</f>
        <v>12361.92</v>
      </c>
      <c r="P55"/>
      <c r="Q55"/>
      <c r="R55"/>
    </row>
    <row r="56" spans="1:18" ht="17.25" customHeight="1">
      <c r="A56" s="12" t="s">
        <v>60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f>SUM(B56:N56)</f>
        <v>0</v>
      </c>
      <c r="P56"/>
      <c r="Q56"/>
      <c r="R56"/>
    </row>
    <row r="57" spans="1:18" ht="17.25" customHeight="1">
      <c r="A57" s="12" t="s">
        <v>61</v>
      </c>
      <c r="B57" s="36">
        <v>4091.68</v>
      </c>
      <c r="C57" s="36">
        <v>5773.72</v>
      </c>
      <c r="D57" s="36">
        <v>6385.76</v>
      </c>
      <c r="E57" s="19">
        <v>0</v>
      </c>
      <c r="F57" s="36">
        <v>2217.04</v>
      </c>
      <c r="G57" s="19">
        <v>3445.4</v>
      </c>
      <c r="H57" s="36">
        <v>1904.6</v>
      </c>
      <c r="I57" s="36">
        <v>3376.92</v>
      </c>
      <c r="J57" s="36">
        <v>2606.52</v>
      </c>
      <c r="K57" s="36">
        <v>1343.92</v>
      </c>
      <c r="L57" s="36">
        <v>1224.08</v>
      </c>
      <c r="M57" s="36">
        <v>2255.56</v>
      </c>
      <c r="N57" s="36">
        <v>3715.04</v>
      </c>
      <c r="O57" s="23">
        <f>SUM(B57:N57)</f>
        <v>38340.240000000005</v>
      </c>
      <c r="P57"/>
      <c r="Q57"/>
      <c r="R57"/>
    </row>
    <row r="58" spans="1:18" ht="17.25" customHeight="1">
      <c r="A58" s="12" t="s">
        <v>62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f>SUM(B58:N58)</f>
        <v>0</v>
      </c>
      <c r="P58"/>
      <c r="Q58"/>
      <c r="R58"/>
    </row>
    <row r="59" spans="1:18" ht="17.25" customHeight="1">
      <c r="A59" s="12" t="s">
        <v>63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36">
        <v>6860.1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23">
        <f>SUM(B59:N59)</f>
        <v>6860.1</v>
      </c>
      <c r="P59"/>
      <c r="Q59"/>
      <c r="R59"/>
    </row>
    <row r="60" spans="1:18" ht="17.25" customHeight="1">
      <c r="A60" s="12" t="s">
        <v>64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/>
      <c r="Q60"/>
      <c r="R60"/>
    </row>
    <row r="61" spans="1:18" ht="17.25" customHeight="1">
      <c r="A61" s="12" t="s">
        <v>65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/>
      <c r="Q61"/>
      <c r="R61"/>
    </row>
    <row r="62" spans="1:18" ht="17.25" customHeight="1">
      <c r="A62" s="16" t="s">
        <v>66</v>
      </c>
      <c r="B62" s="36">
        <v>16717.67</v>
      </c>
      <c r="C62" s="36">
        <v>23154.66</v>
      </c>
      <c r="D62" s="36">
        <v>9089.27</v>
      </c>
      <c r="E62" s="19">
        <v>0</v>
      </c>
      <c r="F62" s="36">
        <v>13012.8</v>
      </c>
      <c r="G62" s="36">
        <v>23084.37</v>
      </c>
      <c r="H62" s="36">
        <v>0</v>
      </c>
      <c r="I62" s="36">
        <v>8744.95</v>
      </c>
      <c r="J62" s="36">
        <v>8521.9</v>
      </c>
      <c r="K62" s="36">
        <v>1512.59</v>
      </c>
      <c r="L62" s="36">
        <v>7840.82</v>
      </c>
      <c r="M62" s="36">
        <v>1464.34</v>
      </c>
      <c r="N62" s="36">
        <v>13495.73</v>
      </c>
      <c r="O62" s="36">
        <f>SUM(B62:N62)</f>
        <v>126639.09999999999</v>
      </c>
      <c r="P62"/>
      <c r="Q62"/>
      <c r="R62"/>
    </row>
    <row r="63" spans="1:15" ht="17.25" customHeight="1">
      <c r="A63" s="16"/>
      <c r="B63" s="19">
        <v>0</v>
      </c>
      <c r="C63" s="19">
        <v>0</v>
      </c>
      <c r="D63" s="19">
        <v>0</v>
      </c>
      <c r="E63" s="19"/>
      <c r="F63" s="19"/>
      <c r="G63" s="19">
        <v>0</v>
      </c>
      <c r="H63" s="19">
        <v>0</v>
      </c>
      <c r="I63" s="19"/>
      <c r="J63" s="19">
        <v>0</v>
      </c>
      <c r="K63" s="19"/>
      <c r="L63" s="19"/>
      <c r="M63" s="19"/>
      <c r="N63" s="19">
        <v>0</v>
      </c>
      <c r="O63" s="19">
        <f>SUM(B63:N63)</f>
        <v>0</v>
      </c>
    </row>
    <row r="64" spans="1:15" ht="17.25" customHeight="1">
      <c r="A64" s="43"/>
      <c r="B64" s="50">
        <v>0</v>
      </c>
      <c r="C64" s="50">
        <v>0</v>
      </c>
      <c r="D64" s="50">
        <v>0</v>
      </c>
      <c r="E64" s="50"/>
      <c r="F64" s="50"/>
      <c r="G64" s="50">
        <v>0</v>
      </c>
      <c r="H64" s="50">
        <v>0</v>
      </c>
      <c r="I64" s="50"/>
      <c r="J64" s="50">
        <v>0</v>
      </c>
      <c r="K64" s="50"/>
      <c r="L64" s="50"/>
      <c r="M64" s="50"/>
      <c r="N64" s="50">
        <v>0</v>
      </c>
      <c r="O64" s="50">
        <f>SUM(B64:N64)</f>
        <v>0</v>
      </c>
    </row>
    <row r="65" spans="1:15" ht="17.25" customHeight="1">
      <c r="A65" s="16"/>
      <c r="B65" s="19">
        <v>0</v>
      </c>
      <c r="C65" s="19">
        <v>0</v>
      </c>
      <c r="D65" s="19">
        <v>0</v>
      </c>
      <c r="E65" s="19"/>
      <c r="F65" s="19"/>
      <c r="G65" s="19">
        <v>0</v>
      </c>
      <c r="H65" s="19">
        <v>0</v>
      </c>
      <c r="I65" s="19"/>
      <c r="J65" s="19">
        <v>0</v>
      </c>
      <c r="K65" s="19"/>
      <c r="L65" s="19"/>
      <c r="M65" s="19"/>
      <c r="N65" s="19">
        <v>0</v>
      </c>
      <c r="O65" s="19"/>
    </row>
    <row r="66" spans="1:18" ht="18.75" customHeight="1">
      <c r="A66" s="2" t="s">
        <v>67</v>
      </c>
      <c r="B66" s="35">
        <f aca="true" t="shared" si="14" ref="B66:N66">+B67+B74+B111+B112</f>
        <v>-200347.01</v>
      </c>
      <c r="C66" s="35">
        <f t="shared" si="14"/>
        <v>-226997.49999999997</v>
      </c>
      <c r="D66" s="35">
        <f t="shared" si="14"/>
        <v>-211832.75</v>
      </c>
      <c r="E66" s="35">
        <f t="shared" si="14"/>
        <v>-146516.32</v>
      </c>
      <c r="F66" s="35">
        <f t="shared" si="14"/>
        <v>-73923.02</v>
      </c>
      <c r="G66" s="35">
        <f t="shared" si="14"/>
        <v>-237441.59000000003</v>
      </c>
      <c r="H66" s="35">
        <f t="shared" si="14"/>
        <v>-103917.55</v>
      </c>
      <c r="I66" s="35">
        <f t="shared" si="14"/>
        <v>-119849.79000000001</v>
      </c>
      <c r="J66" s="35">
        <f t="shared" si="14"/>
        <v>-116062.3</v>
      </c>
      <c r="K66" s="35">
        <f t="shared" si="14"/>
        <v>-39708.92</v>
      </c>
      <c r="L66" s="35">
        <f t="shared" si="14"/>
        <v>-49139.759999999995</v>
      </c>
      <c r="M66" s="35">
        <f t="shared" si="14"/>
        <v>-63457.12000000001</v>
      </c>
      <c r="N66" s="35">
        <f t="shared" si="14"/>
        <v>-187213.46</v>
      </c>
      <c r="O66" s="35">
        <f aca="true" t="shared" si="15" ref="O66:O74">SUM(B66:N66)</f>
        <v>-1776407.0900000003</v>
      </c>
      <c r="P66"/>
      <c r="Q66"/>
      <c r="R66"/>
    </row>
    <row r="67" spans="1:18" ht="18.75" customHeight="1">
      <c r="A67" s="16" t="s">
        <v>68</v>
      </c>
      <c r="B67" s="35">
        <f aca="true" t="shared" si="16" ref="B67:N67">B68+B69+B70+B71+B72+B73</f>
        <v>-185836.06</v>
      </c>
      <c r="C67" s="35">
        <f t="shared" si="16"/>
        <v>-205912.22999999998</v>
      </c>
      <c r="D67" s="35">
        <f t="shared" si="16"/>
        <v>-190815.61</v>
      </c>
      <c r="E67" s="35">
        <f t="shared" si="16"/>
        <v>-31949</v>
      </c>
      <c r="F67" s="35">
        <f t="shared" si="16"/>
        <v>-63545.4</v>
      </c>
      <c r="G67" s="35">
        <f t="shared" si="16"/>
        <v>-223476.83000000002</v>
      </c>
      <c r="H67" s="35">
        <f t="shared" si="16"/>
        <v>-93146.6</v>
      </c>
      <c r="I67" s="35">
        <f t="shared" si="16"/>
        <v>-111036.93000000001</v>
      </c>
      <c r="J67" s="35">
        <f t="shared" si="16"/>
        <v>-103485.16</v>
      </c>
      <c r="K67" s="35">
        <f t="shared" si="16"/>
        <v>-35575.59</v>
      </c>
      <c r="L67" s="35">
        <f t="shared" si="16"/>
        <v>-45006.42999999999</v>
      </c>
      <c r="M67" s="35">
        <f t="shared" si="16"/>
        <v>-55057.600000000006</v>
      </c>
      <c r="N67" s="35">
        <f t="shared" si="16"/>
        <v>-172894.4</v>
      </c>
      <c r="O67" s="35">
        <f t="shared" si="15"/>
        <v>-1517737.8399999999</v>
      </c>
      <c r="P67"/>
      <c r="Q67"/>
      <c r="R67"/>
    </row>
    <row r="68" spans="1:18" s="61" customFormat="1" ht="18.75" customHeight="1">
      <c r="A68" s="55" t="s">
        <v>139</v>
      </c>
      <c r="B68" s="58">
        <f>-ROUND(B9*$D$3,2)</f>
        <v>-143761.9</v>
      </c>
      <c r="C68" s="58">
        <f aca="true" t="shared" si="17" ref="C68:N68">-ROUND(C9*$D$3,2)</f>
        <v>-200027.4</v>
      </c>
      <c r="D68" s="58">
        <f t="shared" si="17"/>
        <v>-170163.9</v>
      </c>
      <c r="E68" s="58">
        <f t="shared" si="17"/>
        <v>-31949</v>
      </c>
      <c r="F68" s="58">
        <f t="shared" si="17"/>
        <v>-63545.4</v>
      </c>
      <c r="G68" s="58">
        <f t="shared" si="17"/>
        <v>-124145.3</v>
      </c>
      <c r="H68" s="58">
        <f>-ROUND((H9+H29)*$D$3,2)</f>
        <v>-93146.6</v>
      </c>
      <c r="I68" s="58">
        <f t="shared" si="17"/>
        <v>-46904.4</v>
      </c>
      <c r="J68" s="58">
        <f t="shared" si="17"/>
        <v>-77038.8</v>
      </c>
      <c r="K68" s="58">
        <f t="shared" si="17"/>
        <v>-27416.8</v>
      </c>
      <c r="L68" s="58">
        <f t="shared" si="17"/>
        <v>-33471.2</v>
      </c>
      <c r="M68" s="58">
        <f t="shared" si="17"/>
        <v>-38110.9</v>
      </c>
      <c r="N68" s="58">
        <f t="shared" si="17"/>
        <v>-172894.4</v>
      </c>
      <c r="O68" s="58">
        <f t="shared" si="15"/>
        <v>-1222576</v>
      </c>
      <c r="P68" s="71"/>
      <c r="Q68"/>
      <c r="R68"/>
    </row>
    <row r="69" spans="1:18" ht="18.75" customHeight="1">
      <c r="A69" s="12" t="s">
        <v>69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f t="shared" si="15"/>
        <v>0</v>
      </c>
      <c r="P69"/>
      <c r="Q69"/>
      <c r="R69"/>
    </row>
    <row r="70" spans="1:18" ht="18.75" customHeight="1">
      <c r="A70" s="12" t="s">
        <v>70</v>
      </c>
      <c r="B70" s="35">
        <v>-34.4</v>
      </c>
      <c r="C70" s="35">
        <v>0</v>
      </c>
      <c r="D70" s="19">
        <v>-55.9</v>
      </c>
      <c r="E70" s="19">
        <v>0</v>
      </c>
      <c r="F70" s="19">
        <v>0</v>
      </c>
      <c r="G70" s="19">
        <v>-103.2</v>
      </c>
      <c r="H70" s="19">
        <v>0</v>
      </c>
      <c r="I70" s="19">
        <v>-150.5</v>
      </c>
      <c r="J70" s="35">
        <v>-16.22</v>
      </c>
      <c r="K70" s="19">
        <v>-5</v>
      </c>
      <c r="L70" s="19">
        <v>-7.08</v>
      </c>
      <c r="M70" s="19">
        <v>-10.4</v>
      </c>
      <c r="N70" s="19">
        <v>0</v>
      </c>
      <c r="O70" s="35">
        <f t="shared" si="15"/>
        <v>-382.7</v>
      </c>
      <c r="P70"/>
      <c r="Q70"/>
      <c r="R70"/>
    </row>
    <row r="71" spans="1:18" ht="18.75" customHeight="1">
      <c r="A71" s="12" t="s">
        <v>71</v>
      </c>
      <c r="B71" s="35">
        <v>-4364.5</v>
      </c>
      <c r="C71" s="35">
        <v>-1023.4</v>
      </c>
      <c r="D71" s="19">
        <v>-1896.3</v>
      </c>
      <c r="E71" s="19">
        <v>0</v>
      </c>
      <c r="F71" s="19">
        <v>0</v>
      </c>
      <c r="G71" s="19">
        <v>-2541.3</v>
      </c>
      <c r="H71" s="19">
        <v>0</v>
      </c>
      <c r="I71" s="19">
        <v>-1186.8</v>
      </c>
      <c r="J71" s="35">
        <v>-580.44</v>
      </c>
      <c r="K71" s="19">
        <v>-179.06</v>
      </c>
      <c r="L71" s="19">
        <v>-253.17</v>
      </c>
      <c r="M71" s="19">
        <v>-371.93</v>
      </c>
      <c r="N71" s="19">
        <v>0</v>
      </c>
      <c r="O71" s="35">
        <f t="shared" si="15"/>
        <v>-12396.9</v>
      </c>
      <c r="P71"/>
      <c r="Q71"/>
      <c r="R71"/>
    </row>
    <row r="72" spans="1:18" ht="18.75" customHeight="1">
      <c r="A72" s="12" t="s">
        <v>72</v>
      </c>
      <c r="B72" s="35">
        <v>-37675.26</v>
      </c>
      <c r="C72" s="35">
        <v>-4861.43</v>
      </c>
      <c r="D72" s="19">
        <v>-18699.51</v>
      </c>
      <c r="E72" s="19">
        <v>0</v>
      </c>
      <c r="F72" s="19">
        <v>0</v>
      </c>
      <c r="G72" s="19">
        <v>-96687.03</v>
      </c>
      <c r="H72" s="19">
        <v>0</v>
      </c>
      <c r="I72" s="19">
        <v>-62795.23</v>
      </c>
      <c r="J72" s="35">
        <v>-25849.7</v>
      </c>
      <c r="K72" s="19">
        <v>-7974.73</v>
      </c>
      <c r="L72" s="19">
        <v>-11274.98</v>
      </c>
      <c r="M72" s="19">
        <v>-16564.37</v>
      </c>
      <c r="N72" s="19">
        <v>0</v>
      </c>
      <c r="O72" s="35">
        <f t="shared" si="15"/>
        <v>-282382.24</v>
      </c>
      <c r="P72"/>
      <c r="Q72"/>
      <c r="R72"/>
    </row>
    <row r="73" spans="1:18" ht="18.75" customHeight="1">
      <c r="A73" s="12" t="s">
        <v>73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f t="shared" si="15"/>
        <v>0</v>
      </c>
      <c r="P73"/>
      <c r="Q73"/>
      <c r="R73"/>
    </row>
    <row r="74" spans="1:18" s="61" customFormat="1" ht="18.75" customHeight="1">
      <c r="A74" s="16" t="s">
        <v>74</v>
      </c>
      <c r="B74" s="58">
        <f aca="true" t="shared" si="18" ref="B74:N74">SUM(B75:B110)</f>
        <v>-14510.95</v>
      </c>
      <c r="C74" s="58">
        <f t="shared" si="18"/>
        <v>-21085.27</v>
      </c>
      <c r="D74" s="35">
        <f t="shared" si="18"/>
        <v>-21017.14</v>
      </c>
      <c r="E74" s="35">
        <f t="shared" si="18"/>
        <v>-114567.32</v>
      </c>
      <c r="F74" s="35">
        <f t="shared" si="18"/>
        <v>-10377.62</v>
      </c>
      <c r="G74" s="35">
        <f t="shared" si="18"/>
        <v>-13964.76</v>
      </c>
      <c r="H74" s="35">
        <f t="shared" si="18"/>
        <v>-10770.95</v>
      </c>
      <c r="I74" s="35">
        <f t="shared" si="18"/>
        <v>-8812.86</v>
      </c>
      <c r="J74" s="35">
        <f t="shared" si="18"/>
        <v>-12577.14</v>
      </c>
      <c r="K74" s="35">
        <f t="shared" si="18"/>
        <v>-4133.33</v>
      </c>
      <c r="L74" s="35">
        <f t="shared" si="18"/>
        <v>-4133.33</v>
      </c>
      <c r="M74" s="35">
        <f t="shared" si="18"/>
        <v>-8399.52</v>
      </c>
      <c r="N74" s="58">
        <f t="shared" si="18"/>
        <v>-14319.06</v>
      </c>
      <c r="O74" s="58">
        <f t="shared" si="15"/>
        <v>-258669.24999999997</v>
      </c>
      <c r="P74"/>
      <c r="Q74"/>
      <c r="R74"/>
    </row>
    <row r="75" spans="1:18" ht="18.75" customHeight="1">
      <c r="A75" s="12" t="s">
        <v>75</v>
      </c>
      <c r="B75" s="19">
        <v>0</v>
      </c>
      <c r="C75" s="19">
        <v>0</v>
      </c>
      <c r="D75" s="19">
        <v>0</v>
      </c>
      <c r="E75" s="19">
        <v>-46961.64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/>
      <c r="Q75"/>
      <c r="R75"/>
    </row>
    <row r="76" spans="1:18" ht="18.75" customHeight="1">
      <c r="A76" s="12" t="s">
        <v>76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58">
        <f>SUM(B76:N76)</f>
        <v>-20.03</v>
      </c>
      <c r="P76"/>
      <c r="Q76"/>
      <c r="R76"/>
    </row>
    <row r="77" spans="1:18" ht="18.75" customHeight="1">
      <c r="A77" s="12" t="s">
        <v>77</v>
      </c>
      <c r="B77" s="19">
        <v>0</v>
      </c>
      <c r="C77" s="19">
        <v>0</v>
      </c>
      <c r="D77" s="35">
        <v>-1103.33</v>
      </c>
      <c r="E77" s="35">
        <v>-2571.87</v>
      </c>
      <c r="F77" s="35">
        <v>0</v>
      </c>
      <c r="G77" s="19">
        <v>0</v>
      </c>
      <c r="H77" s="35">
        <v>-393.33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58">
        <f>SUM(B77:N77)</f>
        <v>-4068.5299999999997</v>
      </c>
      <c r="P77"/>
      <c r="Q77"/>
      <c r="R77"/>
    </row>
    <row r="78" spans="1:18" ht="18.75" customHeight="1">
      <c r="A78" s="12" t="s">
        <v>78</v>
      </c>
      <c r="B78" s="19">
        <v>0</v>
      </c>
      <c r="C78" s="19">
        <v>0</v>
      </c>
      <c r="D78" s="19">
        <v>0</v>
      </c>
      <c r="E78" s="35">
        <v>-60000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35">
        <f>SUM(B78:N78)</f>
        <v>-60000</v>
      </c>
      <c r="P78"/>
      <c r="Q78"/>
      <c r="R78"/>
    </row>
    <row r="79" spans="1:18" ht="18.75" customHeight="1">
      <c r="A79" s="34" t="s">
        <v>79</v>
      </c>
      <c r="B79" s="35">
        <v>-14510.95</v>
      </c>
      <c r="C79" s="35">
        <v>-21065.24</v>
      </c>
      <c r="D79" s="35">
        <v>-19913.81</v>
      </c>
      <c r="E79" s="35">
        <v>-5033.81</v>
      </c>
      <c r="F79" s="35">
        <v>-10377.62</v>
      </c>
      <c r="G79" s="35">
        <v>-13964.76</v>
      </c>
      <c r="H79" s="35">
        <v>-10377.62</v>
      </c>
      <c r="I79" s="35">
        <v>-8812.86</v>
      </c>
      <c r="J79" s="35">
        <v>-12577.14</v>
      </c>
      <c r="K79" s="35">
        <v>-4133.33</v>
      </c>
      <c r="L79" s="35">
        <v>-4133.33</v>
      </c>
      <c r="M79" s="35">
        <v>-8399.52</v>
      </c>
      <c r="N79" s="35">
        <v>-14319.06</v>
      </c>
      <c r="O79" s="58">
        <f>SUM(B79:N79)</f>
        <v>-147619.05</v>
      </c>
      <c r="P79"/>
      <c r="Q79"/>
      <c r="R79"/>
    </row>
    <row r="80" spans="1:18" ht="18.75" customHeight="1">
      <c r="A80" s="12" t="s">
        <v>80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/>
      <c r="Q80"/>
      <c r="R80"/>
    </row>
    <row r="81" spans="1:18" ht="18.75" customHeight="1">
      <c r="A81" s="12" t="s">
        <v>81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/>
      <c r="Q81"/>
      <c r="R81"/>
    </row>
    <row r="82" spans="1:18" ht="18.75" customHeight="1">
      <c r="A82" s="12" t="s">
        <v>82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/>
      <c r="Q82"/>
      <c r="R82"/>
    </row>
    <row r="83" spans="1:18" ht="18.75" customHeight="1">
      <c r="A83" s="12" t="s">
        <v>83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/>
      <c r="Q83"/>
      <c r="R83"/>
    </row>
    <row r="84" spans="1:18" ht="18.75" customHeight="1">
      <c r="A84" s="12" t="s">
        <v>84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/>
      <c r="Q84"/>
      <c r="R84"/>
    </row>
    <row r="85" spans="1:18" ht="18.75" customHeight="1">
      <c r="A85" s="12" t="s">
        <v>85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/>
      <c r="Q85"/>
      <c r="R85"/>
    </row>
    <row r="86" spans="1:18" ht="18.75" customHeight="1">
      <c r="A86" s="12" t="s">
        <v>86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/>
      <c r="Q86"/>
      <c r="R86"/>
    </row>
    <row r="87" spans="1:18" ht="18.75" customHeight="1">
      <c r="A87" s="12" t="s">
        <v>87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/>
      <c r="Q87"/>
      <c r="R87"/>
    </row>
    <row r="88" spans="1:18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/>
      <c r="Q88"/>
      <c r="R88"/>
    </row>
    <row r="89" spans="1:18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/>
      <c r="Q89"/>
      <c r="R89"/>
    </row>
    <row r="90" spans="1:18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/>
      <c r="Q90"/>
      <c r="R90"/>
    </row>
    <row r="91" spans="1:18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/>
      <c r="Q91"/>
      <c r="R91"/>
    </row>
    <row r="92" spans="1:18" ht="18.75" customHeight="1">
      <c r="A92" s="12" t="s">
        <v>92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/>
      <c r="Q92"/>
      <c r="R92"/>
    </row>
    <row r="93" spans="1:18" ht="18.75" customHeight="1">
      <c r="A93" s="12" t="s">
        <v>93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/>
      <c r="Q93"/>
      <c r="R93"/>
    </row>
    <row r="94" spans="1:18" ht="18.75" customHeight="1">
      <c r="A94" s="12" t="s">
        <v>94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/>
      <c r="Q94"/>
      <c r="R94"/>
    </row>
    <row r="95" spans="1:18" ht="18.75" customHeight="1">
      <c r="A95" s="12" t="s">
        <v>95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/>
      <c r="Q95"/>
      <c r="R95"/>
    </row>
    <row r="96" spans="1:18" ht="18.75" customHeight="1">
      <c r="A96" s="12" t="s">
        <v>96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48"/>
      <c r="Q96"/>
      <c r="R96"/>
    </row>
    <row r="97" spans="1:18" ht="18.75" customHeight="1">
      <c r="A97" s="12" t="s">
        <v>97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47"/>
      <c r="Q97"/>
      <c r="R97"/>
    </row>
    <row r="98" spans="1:18" ht="18.75" customHeight="1">
      <c r="A98" s="12" t="s">
        <v>98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47"/>
      <c r="Q98"/>
      <c r="R98"/>
    </row>
    <row r="99" spans="1:18" ht="18.75" customHeight="1">
      <c r="A99" s="12" t="s">
        <v>99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47"/>
      <c r="Q99"/>
      <c r="R99"/>
    </row>
    <row r="100" spans="1:18" ht="18.75" customHeight="1">
      <c r="A100" s="12" t="s">
        <v>100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47"/>
      <c r="Q100"/>
      <c r="R100"/>
    </row>
    <row r="101" spans="1:18" ht="18.75" customHeight="1">
      <c r="A101" s="12" t="s">
        <v>101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47"/>
      <c r="Q101"/>
      <c r="R101"/>
    </row>
    <row r="102" spans="1:16" s="61" customFormat="1" ht="18.75" customHeight="1">
      <c r="A102" s="55" t="s">
        <v>102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60"/>
    </row>
    <row r="103" spans="1:18" ht="18.75" customHeight="1">
      <c r="A103" s="55" t="s">
        <v>103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47"/>
      <c r="Q103"/>
      <c r="R103"/>
    </row>
    <row r="104" spans="1:18" ht="18.75" customHeight="1">
      <c r="A104" s="55" t="s">
        <v>104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47"/>
      <c r="Q104"/>
      <c r="R104"/>
    </row>
    <row r="105" spans="1:18" ht="18.75" customHeight="1">
      <c r="A105" s="63" t="s">
        <v>105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47"/>
      <c r="Q105"/>
      <c r="R105"/>
    </row>
    <row r="106" spans="1:18" ht="18.75" customHeight="1">
      <c r="A106" s="15" t="s">
        <v>106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47"/>
      <c r="Q106"/>
      <c r="R106"/>
    </row>
    <row r="107" spans="1:18" ht="18.75" customHeight="1">
      <c r="A107" s="15" t="s">
        <v>107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f>SUM(B107:N107)</f>
        <v>0</v>
      </c>
      <c r="P107" s="47"/>
      <c r="Q107"/>
      <c r="R107"/>
    </row>
    <row r="108" spans="1:18" ht="18.75" customHeight="1">
      <c r="A108" s="15" t="s">
        <v>108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47"/>
      <c r="Q108"/>
      <c r="R108"/>
    </row>
    <row r="109" spans="1:18" s="61" customFormat="1" ht="18.75" customHeight="1">
      <c r="A109" s="55" t="s">
        <v>109</v>
      </c>
      <c r="B109" s="19">
        <v>0</v>
      </c>
      <c r="C109" s="19">
        <v>0</v>
      </c>
      <c r="D109" s="52">
        <v>0</v>
      </c>
      <c r="E109" s="52">
        <v>0</v>
      </c>
      <c r="F109" s="52">
        <v>0</v>
      </c>
      <c r="G109" s="52">
        <v>0</v>
      </c>
      <c r="H109" s="52">
        <v>0</v>
      </c>
      <c r="I109" s="52">
        <v>0</v>
      </c>
      <c r="J109" s="19">
        <v>0</v>
      </c>
      <c r="K109" s="19">
        <v>0</v>
      </c>
      <c r="L109" s="19">
        <v>0</v>
      </c>
      <c r="M109" s="19">
        <v>0</v>
      </c>
      <c r="N109" s="52">
        <v>0</v>
      </c>
      <c r="O109" s="19">
        <f>SUM(B109:N109)</f>
        <v>0</v>
      </c>
      <c r="P109" s="60"/>
      <c r="Q109"/>
      <c r="R109"/>
    </row>
    <row r="110" spans="1:16" ht="18.75" customHeight="1">
      <c r="A110" s="15"/>
      <c r="B110" s="19">
        <v>0</v>
      </c>
      <c r="C110" s="19">
        <v>0</v>
      </c>
      <c r="D110" s="19">
        <v>0</v>
      </c>
      <c r="E110" s="19"/>
      <c r="F110" s="19"/>
      <c r="G110" s="19">
        <v>0</v>
      </c>
      <c r="H110" s="19">
        <v>0</v>
      </c>
      <c r="I110" s="19"/>
      <c r="J110" s="19">
        <v>0</v>
      </c>
      <c r="K110" s="19"/>
      <c r="L110" s="19"/>
      <c r="M110" s="19"/>
      <c r="N110" s="19">
        <v>0</v>
      </c>
      <c r="O110" s="19"/>
      <c r="P110" s="47"/>
    </row>
    <row r="111" spans="1:18" ht="18.75" customHeight="1">
      <c r="A111" s="16" t="s">
        <v>110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f aca="true" t="shared" si="19" ref="O111:O118">SUM(B111:N111)</f>
        <v>0</v>
      </c>
      <c r="P111" s="47"/>
      <c r="Q111"/>
      <c r="R111"/>
    </row>
    <row r="112" spans="1:18" ht="18.75" customHeight="1">
      <c r="A112" s="16" t="s">
        <v>111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f t="shared" si="19"/>
        <v>0</v>
      </c>
      <c r="P112" s="48"/>
      <c r="Q112"/>
      <c r="R112"/>
    </row>
    <row r="113" spans="1:16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20"/>
      <c r="M113" s="20"/>
      <c r="N113" s="20">
        <v>0</v>
      </c>
      <c r="O113" s="31">
        <f t="shared" si="19"/>
        <v>0</v>
      </c>
      <c r="P113" s="46"/>
    </row>
    <row r="114" spans="1:16" ht="18.75" customHeight="1">
      <c r="A114" s="16" t="s">
        <v>112</v>
      </c>
      <c r="B114" s="24">
        <f aca="true" t="shared" si="20" ref="B114:G114">+B115+B116</f>
        <v>1628357.13</v>
      </c>
      <c r="C114" s="24">
        <f t="shared" si="20"/>
        <v>2448404.1100000003</v>
      </c>
      <c r="D114" s="24">
        <f t="shared" si="20"/>
        <v>2720289.86</v>
      </c>
      <c r="E114" s="24">
        <f t="shared" si="20"/>
        <v>476766.18</v>
      </c>
      <c r="F114" s="24">
        <f t="shared" si="20"/>
        <v>971106.9700000001</v>
      </c>
      <c r="G114" s="24">
        <f t="shared" si="20"/>
        <v>1418460.21</v>
      </c>
      <c r="H114" s="24">
        <f aca="true" t="shared" si="21" ref="H114:M114">+H115+H116</f>
        <v>1221418.1600000001</v>
      </c>
      <c r="I114" s="24">
        <f t="shared" si="21"/>
        <v>900658.34</v>
      </c>
      <c r="J114" s="24">
        <f t="shared" si="21"/>
        <v>1254867.2400000002</v>
      </c>
      <c r="K114" s="24">
        <f t="shared" si="21"/>
        <v>411520.79000000004</v>
      </c>
      <c r="L114" s="24">
        <f t="shared" si="21"/>
        <v>365775.27</v>
      </c>
      <c r="M114" s="24">
        <f t="shared" si="21"/>
        <v>827531.53</v>
      </c>
      <c r="N114" s="24">
        <f>+N115+N116</f>
        <v>1488950.99</v>
      </c>
      <c r="O114" s="42">
        <f t="shared" si="19"/>
        <v>16134106.779999997</v>
      </c>
      <c r="P114" s="64"/>
    </row>
    <row r="115" spans="1:16" ht="18" customHeight="1">
      <c r="A115" s="16" t="s">
        <v>113</v>
      </c>
      <c r="B115" s="24">
        <f aca="true" t="shared" si="22" ref="B115:G115">+B50+B67+B74+B111</f>
        <v>1611639.46</v>
      </c>
      <c r="C115" s="24">
        <f t="shared" si="22"/>
        <v>2425249.45</v>
      </c>
      <c r="D115" s="24">
        <f t="shared" si="22"/>
        <v>2711200.59</v>
      </c>
      <c r="E115" s="24">
        <f t="shared" si="22"/>
        <v>476766.18</v>
      </c>
      <c r="F115" s="24">
        <f t="shared" si="22"/>
        <v>958094.17</v>
      </c>
      <c r="G115" s="24">
        <f t="shared" si="22"/>
        <v>1395375.8399999999</v>
      </c>
      <c r="H115" s="24">
        <f aca="true" t="shared" si="23" ref="H115:M115">+H50+H67+H74+H111</f>
        <v>1221418.1600000001</v>
      </c>
      <c r="I115" s="24">
        <f t="shared" si="23"/>
        <v>891913.39</v>
      </c>
      <c r="J115" s="24">
        <f t="shared" si="23"/>
        <v>1246345.3400000003</v>
      </c>
      <c r="K115" s="24">
        <f t="shared" si="23"/>
        <v>410008.2</v>
      </c>
      <c r="L115" s="24">
        <f t="shared" si="23"/>
        <v>357934.45</v>
      </c>
      <c r="M115" s="24">
        <f t="shared" si="23"/>
        <v>826067.1900000001</v>
      </c>
      <c r="N115" s="24">
        <f>+N50+N67+N74+N111</f>
        <v>1475455.26</v>
      </c>
      <c r="O115" s="42">
        <f t="shared" si="19"/>
        <v>16007467.679999998</v>
      </c>
      <c r="P115" s="46"/>
    </row>
    <row r="116" spans="1:16" ht="18.75" customHeight="1">
      <c r="A116" s="16" t="s">
        <v>114</v>
      </c>
      <c r="B116" s="24">
        <f aca="true" t="shared" si="24" ref="B116:G116">IF(+B62+B112+B117&lt;0,0,(B62+B112+B117))</f>
        <v>16717.67</v>
      </c>
      <c r="C116" s="24">
        <f t="shared" si="24"/>
        <v>23154.66</v>
      </c>
      <c r="D116" s="24">
        <f t="shared" si="24"/>
        <v>9089.27</v>
      </c>
      <c r="E116" s="24">
        <f t="shared" si="24"/>
        <v>0</v>
      </c>
      <c r="F116" s="24">
        <f t="shared" si="24"/>
        <v>13012.8</v>
      </c>
      <c r="G116" s="24">
        <f t="shared" si="24"/>
        <v>23084.37</v>
      </c>
      <c r="H116" s="24">
        <f aca="true" t="shared" si="25" ref="H116:M116">IF(+H62+H112+H117&lt;0,0,(H62+H112+H117))</f>
        <v>0</v>
      </c>
      <c r="I116" s="24">
        <f t="shared" si="25"/>
        <v>8744.95</v>
      </c>
      <c r="J116" s="24">
        <f t="shared" si="25"/>
        <v>8521.9</v>
      </c>
      <c r="K116" s="24">
        <f t="shared" si="25"/>
        <v>1512.59</v>
      </c>
      <c r="L116" s="24">
        <f t="shared" si="25"/>
        <v>7840.82</v>
      </c>
      <c r="M116" s="24">
        <f t="shared" si="25"/>
        <v>1464.34</v>
      </c>
      <c r="N116" s="24">
        <f>IF(+N62+N112+N117&lt;0,0,(N62+N112+N117))</f>
        <v>13495.73</v>
      </c>
      <c r="O116" s="42">
        <f t="shared" si="19"/>
        <v>126639.09999999999</v>
      </c>
      <c r="P116" s="65"/>
    </row>
    <row r="117" spans="1:17" ht="18.75" customHeight="1">
      <c r="A117" s="16" t="s">
        <v>115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58"/>
      <c r="L117" s="58"/>
      <c r="M117" s="58"/>
      <c r="N117" s="19">
        <v>0</v>
      </c>
      <c r="O117" s="31">
        <f t="shared" si="19"/>
        <v>0</v>
      </c>
      <c r="Q117" s="49"/>
    </row>
    <row r="118" spans="1:18" ht="18.75" customHeight="1">
      <c r="A118" s="16" t="s">
        <v>116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31">
        <f t="shared" si="19"/>
        <v>0</v>
      </c>
      <c r="P118"/>
      <c r="Q118"/>
      <c r="R118"/>
    </row>
    <row r="119" spans="1:15" ht="18.75" customHeight="1">
      <c r="A119" s="2"/>
      <c r="B119" s="20">
        <v>0</v>
      </c>
      <c r="C119" s="20">
        <v>0</v>
      </c>
      <c r="D119" s="20">
        <v>0</v>
      </c>
      <c r="E119" s="20"/>
      <c r="F119" s="20"/>
      <c r="G119" s="20">
        <v>0</v>
      </c>
      <c r="H119" s="20">
        <v>0</v>
      </c>
      <c r="I119" s="20"/>
      <c r="J119" s="20">
        <v>0</v>
      </c>
      <c r="K119" s="20"/>
      <c r="L119" s="20"/>
      <c r="M119" s="20"/>
      <c r="N119" s="20">
        <v>0</v>
      </c>
      <c r="O119" s="20"/>
    </row>
    <row r="120" spans="1:15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8.75" customHeight="1">
      <c r="A121" s="8"/>
      <c r="B121" s="41">
        <v>0</v>
      </c>
      <c r="C121" s="41">
        <v>0</v>
      </c>
      <c r="D121" s="41">
        <v>0</v>
      </c>
      <c r="E121" s="41"/>
      <c r="F121" s="41"/>
      <c r="G121" s="41">
        <v>0</v>
      </c>
      <c r="H121" s="41">
        <v>0</v>
      </c>
      <c r="I121" s="41"/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/>
    </row>
    <row r="122" spans="1:16" ht="18.75" customHeight="1">
      <c r="A122" s="25" t="s">
        <v>117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38">
        <v>0</v>
      </c>
      <c r="L122" s="38">
        <v>0</v>
      </c>
      <c r="M122" s="38">
        <v>0</v>
      </c>
      <c r="N122" s="18">
        <v>0</v>
      </c>
      <c r="O122" s="39">
        <f>SUM(O123:O152)</f>
        <v>16134106.79</v>
      </c>
      <c r="P122" s="46"/>
    </row>
    <row r="123" spans="1:15" ht="18.75" customHeight="1">
      <c r="A123" s="26" t="s">
        <v>118</v>
      </c>
      <c r="B123" s="27">
        <v>200725.26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9">
        <f aca="true" t="shared" si="26" ref="O123:O143">SUM(B123:N123)</f>
        <v>200725.26</v>
      </c>
    </row>
    <row r="124" spans="1:15" ht="18.75" customHeight="1">
      <c r="A124" s="26" t="s">
        <v>119</v>
      </c>
      <c r="B124" s="27">
        <v>1427631.88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9">
        <f t="shared" si="26"/>
        <v>1427631.88</v>
      </c>
    </row>
    <row r="125" spans="1:15" ht="18.75" customHeight="1">
      <c r="A125" s="26" t="s">
        <v>120</v>
      </c>
      <c r="B125" s="38">
        <v>0</v>
      </c>
      <c r="C125" s="27">
        <v>2448404.11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9">
        <f t="shared" si="26"/>
        <v>2448404.11</v>
      </c>
    </row>
    <row r="126" spans="1:15" ht="18.75" customHeight="1">
      <c r="A126" s="26" t="s">
        <v>121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9">
        <f t="shared" si="26"/>
        <v>0</v>
      </c>
    </row>
    <row r="127" spans="1:15" ht="18.75" customHeight="1">
      <c r="A127" s="26" t="s">
        <v>122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9">
        <f t="shared" si="26"/>
        <v>0</v>
      </c>
    </row>
    <row r="128" spans="1:15" ht="18.75" customHeight="1">
      <c r="A128" s="26" t="s">
        <v>123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9">
        <f t="shared" si="26"/>
        <v>0</v>
      </c>
    </row>
    <row r="129" spans="1:15" ht="18.75" customHeight="1">
      <c r="A129" s="26" t="s">
        <v>124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9">
        <f t="shared" si="26"/>
        <v>0</v>
      </c>
    </row>
    <row r="130" spans="1:15" ht="18.75" customHeight="1">
      <c r="A130" s="26" t="s">
        <v>125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9">
        <f t="shared" si="26"/>
        <v>0</v>
      </c>
    </row>
    <row r="131" spans="1:15" ht="18.75" customHeight="1">
      <c r="A131" s="26" t="s">
        <v>126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9">
        <f t="shared" si="26"/>
        <v>0</v>
      </c>
    </row>
    <row r="132" spans="1:15" ht="18.75" customHeight="1">
      <c r="A132" s="26" t="s">
        <v>127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9">
        <f t="shared" si="26"/>
        <v>0</v>
      </c>
    </row>
    <row r="133" spans="1:15" ht="18.75" customHeight="1">
      <c r="A133" s="26" t="s">
        <v>128</v>
      </c>
      <c r="B133" s="59">
        <v>0</v>
      </c>
      <c r="C133" s="59">
        <v>0</v>
      </c>
      <c r="D133" s="59">
        <v>0</v>
      </c>
      <c r="E133" s="59">
        <v>0</v>
      </c>
      <c r="F133" s="59">
        <v>0</v>
      </c>
      <c r="G133" s="59">
        <v>0</v>
      </c>
      <c r="H133" s="38">
        <v>0</v>
      </c>
      <c r="I133" s="38">
        <v>0</v>
      </c>
      <c r="J133" s="59">
        <v>0</v>
      </c>
      <c r="K133" s="38">
        <v>0</v>
      </c>
      <c r="L133" s="38">
        <v>0</v>
      </c>
      <c r="M133" s="38">
        <v>0</v>
      </c>
      <c r="N133" s="59">
        <v>0</v>
      </c>
      <c r="O133" s="39">
        <f t="shared" si="26"/>
        <v>0</v>
      </c>
    </row>
    <row r="134" spans="1:15" ht="18.75" customHeight="1">
      <c r="A134" s="26" t="s">
        <v>129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59">
        <v>0</v>
      </c>
      <c r="K134" s="38">
        <v>0</v>
      </c>
      <c r="L134" s="38">
        <v>0</v>
      </c>
      <c r="M134" s="38">
        <v>0</v>
      </c>
      <c r="N134" s="38">
        <v>0</v>
      </c>
      <c r="O134" s="39">
        <f t="shared" si="26"/>
        <v>0</v>
      </c>
    </row>
    <row r="135" spans="1:15" ht="18.75" customHeight="1">
      <c r="A135" s="26" t="s">
        <v>130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59">
        <v>0</v>
      </c>
      <c r="K135" s="38">
        <v>0</v>
      </c>
      <c r="L135" s="38">
        <v>0</v>
      </c>
      <c r="M135" s="38">
        <v>0</v>
      </c>
      <c r="N135" s="38">
        <v>0</v>
      </c>
      <c r="O135" s="39">
        <f t="shared" si="26"/>
        <v>0</v>
      </c>
    </row>
    <row r="136" spans="1:15" ht="18.75" customHeight="1">
      <c r="A136" s="26" t="s">
        <v>131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59">
        <v>0</v>
      </c>
      <c r="K136" s="38">
        <v>0</v>
      </c>
      <c r="L136" s="38">
        <v>0</v>
      </c>
      <c r="M136" s="38">
        <v>0</v>
      </c>
      <c r="N136" s="38">
        <v>0</v>
      </c>
      <c r="O136" s="39">
        <f t="shared" si="26"/>
        <v>0</v>
      </c>
    </row>
    <row r="137" spans="1:15" ht="18.75" customHeight="1">
      <c r="A137" s="26" t="s">
        <v>132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59">
        <v>0</v>
      </c>
      <c r="K137" s="38">
        <v>0</v>
      </c>
      <c r="L137" s="38">
        <v>0</v>
      </c>
      <c r="M137" s="38">
        <v>0</v>
      </c>
      <c r="N137" s="38">
        <v>0</v>
      </c>
      <c r="O137" s="39">
        <f t="shared" si="26"/>
        <v>0</v>
      </c>
    </row>
    <row r="138" spans="1:15" ht="18.75" customHeight="1">
      <c r="A138" s="26" t="s">
        <v>133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59">
        <v>0</v>
      </c>
      <c r="K138" s="38">
        <v>0</v>
      </c>
      <c r="L138" s="38">
        <v>0</v>
      </c>
      <c r="M138" s="38">
        <v>0</v>
      </c>
      <c r="N138" s="38">
        <v>0</v>
      </c>
      <c r="O138" s="39">
        <f t="shared" si="26"/>
        <v>0</v>
      </c>
    </row>
    <row r="139" spans="1:18" ht="18.75" customHeight="1">
      <c r="A139" s="26" t="s">
        <v>134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59">
        <v>0</v>
      </c>
      <c r="K139" s="38">
        <v>0</v>
      </c>
      <c r="L139" s="38">
        <v>0</v>
      </c>
      <c r="M139" s="38">
        <v>0</v>
      </c>
      <c r="N139" s="27">
        <v>524286.14</v>
      </c>
      <c r="O139" s="39">
        <f t="shared" si="26"/>
        <v>524286.14</v>
      </c>
      <c r="R139"/>
    </row>
    <row r="140" spans="1:18" ht="18.75" customHeight="1">
      <c r="A140" s="26" t="s">
        <v>135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59">
        <v>0</v>
      </c>
      <c r="K140" s="38">
        <v>0</v>
      </c>
      <c r="L140" s="38">
        <v>0</v>
      </c>
      <c r="M140" s="38">
        <v>0</v>
      </c>
      <c r="N140" s="27">
        <v>964664.85</v>
      </c>
      <c r="O140" s="39">
        <f t="shared" si="26"/>
        <v>964664.85</v>
      </c>
      <c r="R140"/>
    </row>
    <row r="141" spans="1:15" ht="18.75" customHeight="1">
      <c r="A141" s="26" t="s">
        <v>136</v>
      </c>
      <c r="B141" s="38">
        <v>0</v>
      </c>
      <c r="C141" s="38">
        <v>0</v>
      </c>
      <c r="D141" s="38">
        <v>0</v>
      </c>
      <c r="E141" s="27">
        <v>476766.18</v>
      </c>
      <c r="F141" s="38">
        <v>0</v>
      </c>
      <c r="G141" s="38">
        <v>0</v>
      </c>
      <c r="H141" s="38">
        <v>0</v>
      </c>
      <c r="I141" s="38">
        <v>0</v>
      </c>
      <c r="J141" s="59">
        <v>0</v>
      </c>
      <c r="K141" s="38">
        <v>0</v>
      </c>
      <c r="L141" s="38">
        <v>0</v>
      </c>
      <c r="M141" s="38">
        <v>0</v>
      </c>
      <c r="N141" s="38">
        <v>0</v>
      </c>
      <c r="O141" s="39">
        <f t="shared" si="26"/>
        <v>476766.18</v>
      </c>
    </row>
    <row r="142" spans="1:15" ht="18.75" customHeight="1">
      <c r="A142" s="26" t="s">
        <v>137</v>
      </c>
      <c r="B142" s="38">
        <v>0</v>
      </c>
      <c r="C142" s="38">
        <v>0</v>
      </c>
      <c r="D142" s="38">
        <v>0</v>
      </c>
      <c r="E142" s="38">
        <v>0</v>
      </c>
      <c r="F142" s="27">
        <v>971106.97</v>
      </c>
      <c r="G142" s="38">
        <v>0</v>
      </c>
      <c r="H142" s="38">
        <v>0</v>
      </c>
      <c r="I142" s="38">
        <v>0</v>
      </c>
      <c r="J142" s="59">
        <v>0</v>
      </c>
      <c r="K142" s="38">
        <v>0</v>
      </c>
      <c r="L142" s="38">
        <v>0</v>
      </c>
      <c r="M142" s="38">
        <v>0</v>
      </c>
      <c r="N142" s="38">
        <v>0</v>
      </c>
      <c r="O142" s="39">
        <f t="shared" si="26"/>
        <v>971106.97</v>
      </c>
    </row>
    <row r="143" spans="1:17" ht="18.75" customHeight="1">
      <c r="A143" s="26" t="s">
        <v>138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27">
        <v>1221418.15</v>
      </c>
      <c r="I143" s="38">
        <v>0</v>
      </c>
      <c r="J143" s="59">
        <v>0</v>
      </c>
      <c r="K143" s="38">
        <v>0</v>
      </c>
      <c r="L143" s="38">
        <v>0</v>
      </c>
      <c r="M143" s="38">
        <v>0</v>
      </c>
      <c r="N143" s="38">
        <v>0</v>
      </c>
      <c r="O143" s="39">
        <f t="shared" si="26"/>
        <v>1221418.15</v>
      </c>
      <c r="P143" s="72"/>
      <c r="Q143" s="72"/>
    </row>
    <row r="144" spans="1:15" ht="18.75" customHeight="1">
      <c r="A144" s="26" t="s">
        <v>146</v>
      </c>
      <c r="B144" s="38">
        <v>0</v>
      </c>
      <c r="C144" s="38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9">
        <f aca="true" t="shared" si="27" ref="O144:O152">SUM(B144:N144)</f>
        <v>0</v>
      </c>
    </row>
    <row r="145" spans="1:15" ht="18" customHeight="1">
      <c r="A145" s="26" t="s">
        <v>147</v>
      </c>
      <c r="B145" s="38"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27">
        <v>1254867.24</v>
      </c>
      <c r="K145" s="38">
        <v>0</v>
      </c>
      <c r="L145" s="38">
        <v>0</v>
      </c>
      <c r="M145" s="38">
        <v>0</v>
      </c>
      <c r="N145" s="38">
        <v>0</v>
      </c>
      <c r="O145" s="39">
        <f t="shared" si="27"/>
        <v>1254867.24</v>
      </c>
    </row>
    <row r="146" spans="1:15" ht="18" customHeight="1">
      <c r="A146" s="26" t="s">
        <v>148</v>
      </c>
      <c r="B146" s="38">
        <v>0</v>
      </c>
      <c r="C146" s="38">
        <v>0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38">
        <v>0</v>
      </c>
      <c r="K146" s="27">
        <v>411520.8</v>
      </c>
      <c r="L146" s="38">
        <v>0</v>
      </c>
      <c r="M146" s="38">
        <v>0</v>
      </c>
      <c r="N146" s="38">
        <v>0</v>
      </c>
      <c r="O146" s="39">
        <f t="shared" si="27"/>
        <v>411520.8</v>
      </c>
    </row>
    <row r="147" spans="1:15" ht="18" customHeight="1">
      <c r="A147" s="26" t="s">
        <v>149</v>
      </c>
      <c r="B147" s="38">
        <v>0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  <c r="L147" s="27">
        <v>365775.27</v>
      </c>
      <c r="M147" s="38">
        <v>0</v>
      </c>
      <c r="N147" s="38">
        <v>0</v>
      </c>
      <c r="O147" s="39">
        <f t="shared" si="27"/>
        <v>365775.27</v>
      </c>
    </row>
    <row r="148" spans="1:16" ht="18" customHeight="1">
      <c r="A148" s="26" t="s">
        <v>150</v>
      </c>
      <c r="B148" s="38">
        <v>0</v>
      </c>
      <c r="C148" s="38">
        <v>0</v>
      </c>
      <c r="D148" s="38">
        <v>0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/>
      <c r="M148" s="38">
        <v>0</v>
      </c>
      <c r="N148" s="38">
        <v>0</v>
      </c>
      <c r="O148" s="39">
        <f t="shared" si="27"/>
        <v>0</v>
      </c>
      <c r="P148"/>
    </row>
    <row r="149" spans="1:15" ht="18" customHeight="1">
      <c r="A149" s="26" t="s">
        <v>155</v>
      </c>
      <c r="B149" s="38">
        <v>0</v>
      </c>
      <c r="C149" s="38">
        <v>0</v>
      </c>
      <c r="D149" s="27">
        <v>2720289.85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9">
        <f t="shared" si="27"/>
        <v>2720289.85</v>
      </c>
    </row>
    <row r="150" spans="1:15" ht="18" customHeight="1">
      <c r="A150" s="26" t="s">
        <v>156</v>
      </c>
      <c r="B150" s="38">
        <v>0</v>
      </c>
      <c r="C150" s="38">
        <v>0</v>
      </c>
      <c r="D150" s="38">
        <v>0</v>
      </c>
      <c r="E150" s="38">
        <v>0</v>
      </c>
      <c r="F150" s="38">
        <v>0</v>
      </c>
      <c r="G150" s="27">
        <v>1418460.21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9">
        <f t="shared" si="27"/>
        <v>1418460.21</v>
      </c>
    </row>
    <row r="151" spans="1:15" ht="18" customHeight="1">
      <c r="A151" s="26" t="s">
        <v>157</v>
      </c>
      <c r="B151" s="38">
        <v>0</v>
      </c>
      <c r="C151" s="38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27">
        <v>900658.34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9">
        <f t="shared" si="27"/>
        <v>900658.34</v>
      </c>
    </row>
    <row r="152" spans="1:15" ht="18" customHeight="1">
      <c r="A152" s="76" t="s">
        <v>158</v>
      </c>
      <c r="B152" s="74">
        <v>0</v>
      </c>
      <c r="C152" s="74">
        <v>0</v>
      </c>
      <c r="D152" s="74">
        <v>0</v>
      </c>
      <c r="E152" s="74">
        <v>0</v>
      </c>
      <c r="F152" s="74">
        <v>0</v>
      </c>
      <c r="G152" s="74">
        <v>0</v>
      </c>
      <c r="H152" s="74">
        <v>0</v>
      </c>
      <c r="I152" s="74">
        <v>0</v>
      </c>
      <c r="J152" s="74">
        <v>0</v>
      </c>
      <c r="K152" s="74">
        <v>0</v>
      </c>
      <c r="L152" s="74">
        <v>0</v>
      </c>
      <c r="M152" s="75">
        <v>827531.54</v>
      </c>
      <c r="N152" s="74">
        <v>0</v>
      </c>
      <c r="O152" s="40">
        <f t="shared" si="27"/>
        <v>827531.54</v>
      </c>
    </row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</sheetData>
  <sheetProtection/>
  <mergeCells count="5">
    <mergeCell ref="A1:O1"/>
    <mergeCell ref="A2:O2"/>
    <mergeCell ref="A4:A6"/>
    <mergeCell ref="O4:O6"/>
    <mergeCell ref="B4:N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2019-04-30T18:41:31Z</dcterms:modified>
  <cp:category/>
  <cp:version/>
  <cp:contentType/>
  <cp:contentStatus/>
</cp:coreProperties>
</file>