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<sst xmlns="http://schemas.openxmlformats.org/spreadsheetml/2006/main" count="77" uniqueCount="74">
  <si>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</si>
  <si>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</si>
  <si>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</si>
  <si>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</si>
  <si>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</si>
  <si>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</si>
  <si>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</si>
  <si>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</si>
  <si>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</si>
  <si>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</si>
  <si>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</si>
  <si>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</si>
  <si>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</si>
  <si>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</si>
  <si>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</si>
  <si>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</si>
  <si>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</si>
  <si>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</si>
  <si>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</si>
  <si>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</si>
  <si>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</si>
  <si>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</si>
  <si>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</si>
  <si>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</si>
  <si>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</si>
  <si>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</si>
  <si>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</si>
  <si>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</si>
  <si>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</si>
  <si>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</si>
  <si>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</si>
  <si>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</si>
  <si>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</si>
  <si>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</si>
  <si>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</si>
  <si>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</si>
  <si>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</si>
  <si>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</si>
  <si>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</si>
  <si>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</si>
  <si>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</si>
  <si>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</si>
  <si>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</si>
  <si>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</si>
  <si>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</si>
  <si>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</si>
  <si>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</si>
  <si>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</si>
  <si>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</si>
  <si>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</si>
  <si>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</si>
  <si>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</si>
  <si>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</si>
  <si>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</si>
  <si>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</si>
  <si>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</si>
  <si>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</si>
  <si>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</si>
  <si>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</si>
  <si>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</si>
  <si>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</si>
  <si>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</si>
  <si>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</si>
  <si>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</si>
  <si>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</si>
  <si>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</si>
  <si>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</si>
  <si>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</si>
  <si>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</si>
  <si>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</si>
  <si>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</si>
  <si>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</si>
  <si>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</si>
  <si>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05/12/19 - VENCIMENTO 12/12/19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</si>
</sst>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472805</v>
      </c>
      <c r="C7" s="9">
        <f t="shared" si="0"/>
        <v>339877</v>
      </c>
      <c r="D7" s="9">
        <f t="shared" si="0"/>
        <v>334767</v>
      </c>
      <c r="E7" s="9">
        <f t="shared" si="0"/>
        <v>65110</v>
      </c>
      <c r="F7" s="9">
        <f t="shared" si="0"/>
        <v>303621</v>
      </c>
      <c r="G7" s="9">
        <f t="shared" si="0"/>
        <v>500094</v>
      </c>
      <c r="H7" s="9">
        <f t="shared" si="0"/>
        <v>65030</v>
      </c>
      <c r="I7" s="9">
        <f t="shared" si="0"/>
        <v>306085</v>
      </c>
      <c r="J7" s="9">
        <f t="shared" si="0"/>
        <v>287208</v>
      </c>
      <c r="K7" s="9">
        <f t="shared" si="0"/>
        <v>431279</v>
      </c>
      <c r="L7" s="9">
        <f t="shared" si="0"/>
        <v>341186</v>
      </c>
      <c r="M7" s="9">
        <f t="shared" si="0"/>
        <v>148668</v>
      </c>
      <c r="N7" s="9">
        <f t="shared" si="0"/>
        <v>96353</v>
      </c>
      <c r="O7" s="9">
        <f t="shared" si="0"/>
        <v>3692083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18554</v>
      </c>
      <c r="C8" s="11">
        <f t="shared" si="1"/>
        <v>18293</v>
      </c>
      <c r="D8" s="11">
        <f t="shared" si="1"/>
        <v>11676</v>
      </c>
      <c r="E8" s="11">
        <f t="shared" si="1"/>
        <v>2450</v>
      </c>
      <c r="F8" s="11">
        <f t="shared" si="1"/>
        <v>10406</v>
      </c>
      <c r="G8" s="11">
        <f t="shared" si="1"/>
        <v>19777</v>
      </c>
      <c r="H8" s="11">
        <f t="shared" si="1"/>
        <v>2973</v>
      </c>
      <c r="I8" s="11">
        <f t="shared" si="1"/>
        <v>15761</v>
      </c>
      <c r="J8" s="11">
        <f t="shared" si="1"/>
        <v>14009</v>
      </c>
      <c r="K8" s="11">
        <f t="shared" si="1"/>
        <v>12208</v>
      </c>
      <c r="L8" s="11">
        <f t="shared" si="1"/>
        <v>11200</v>
      </c>
      <c r="M8" s="11">
        <f t="shared" si="1"/>
        <v>7291</v>
      </c>
      <c r="N8" s="11">
        <f t="shared" si="1"/>
        <v>5724</v>
      </c>
      <c r="O8" s="11">
        <f t="shared" si="1"/>
        <v>150322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18554</v>
      </c>
      <c r="C9" s="11">
        <v>18293</v>
      </c>
      <c r="D9" s="11">
        <v>11676</v>
      </c>
      <c r="E9" s="11">
        <v>2450</v>
      </c>
      <c r="F9" s="11">
        <v>10406</v>
      </c>
      <c r="G9" s="11">
        <v>19777</v>
      </c>
      <c r="H9" s="11">
        <v>2969</v>
      </c>
      <c r="I9" s="11">
        <v>15761</v>
      </c>
      <c r="J9" s="11">
        <v>14009</v>
      </c>
      <c r="K9" s="11">
        <v>12195</v>
      </c>
      <c r="L9" s="11">
        <v>11200</v>
      </c>
      <c r="M9" s="11">
        <v>7283</v>
      </c>
      <c r="N9" s="11">
        <v>5724</v>
      </c>
      <c r="O9" s="11">
        <f>SUM(B9:N9)</f>
        <v>150297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13</v>
      </c>
      <c r="L10" s="13">
        <v>0</v>
      </c>
      <c r="M10" s="13">
        <v>8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454251</v>
      </c>
      <c r="C11" s="13">
        <v>321584</v>
      </c>
      <c r="D11" s="13">
        <v>323091</v>
      </c>
      <c r="E11" s="13">
        <v>62660</v>
      </c>
      <c r="F11" s="13">
        <v>293215</v>
      </c>
      <c r="G11" s="13">
        <v>480317</v>
      </c>
      <c r="H11" s="13">
        <v>62057</v>
      </c>
      <c r="I11" s="13">
        <v>290324</v>
      </c>
      <c r="J11" s="13">
        <v>273199</v>
      </c>
      <c r="K11" s="13">
        <v>419071</v>
      </c>
      <c r="L11" s="13">
        <v>329986</v>
      </c>
      <c r="M11" s="13">
        <v>141377</v>
      </c>
      <c r="N11" s="13">
        <v>90629</v>
      </c>
      <c r="O11" s="11">
        <f>SUM(B11:N11)</f>
        <v>3541761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1119857.9100000001</v>
      </c>
      <c r="C17" s="24">
        <f aca="true" t="shared" si="2" ref="C17:O17">C18+C19+C20+C21+C22+C23</f>
        <v>858523.64</v>
      </c>
      <c r="D17" s="24">
        <f t="shared" si="2"/>
        <v>680312.5999999999</v>
      </c>
      <c r="E17" s="24">
        <f t="shared" si="2"/>
        <v>210655.57</v>
      </c>
      <c r="F17" s="24">
        <f t="shared" si="2"/>
        <v>738062.3099999999</v>
      </c>
      <c r="G17" s="24">
        <f t="shared" si="2"/>
        <v>1021320.87</v>
      </c>
      <c r="H17" s="24">
        <f t="shared" si="2"/>
        <v>186418.5</v>
      </c>
      <c r="I17" s="24">
        <f t="shared" si="2"/>
        <v>708200.21</v>
      </c>
      <c r="J17" s="24">
        <f t="shared" si="2"/>
        <v>727669.69</v>
      </c>
      <c r="K17" s="24">
        <f t="shared" si="2"/>
        <v>989510.4600000001</v>
      </c>
      <c r="L17" s="24">
        <f t="shared" si="2"/>
        <v>880917.35</v>
      </c>
      <c r="M17" s="24">
        <f t="shared" si="2"/>
        <v>505568.72000000003</v>
      </c>
      <c r="N17" s="24">
        <f t="shared" si="2"/>
        <v>252565.89</v>
      </c>
      <c r="O17" s="24">
        <f t="shared" si="2"/>
        <v>8879583.719999999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1056340.93</v>
      </c>
      <c r="C18" s="22">
        <f t="shared" si="3"/>
        <v>784266.18</v>
      </c>
      <c r="D18" s="22">
        <f t="shared" si="3"/>
        <v>677300.59</v>
      </c>
      <c r="E18" s="22">
        <f t="shared" si="3"/>
        <v>225352.22</v>
      </c>
      <c r="F18" s="22">
        <f t="shared" si="3"/>
        <v>711748.35</v>
      </c>
      <c r="G18" s="22">
        <f t="shared" si="3"/>
        <v>963731.15</v>
      </c>
      <c r="H18" s="22">
        <f t="shared" si="3"/>
        <v>168031.02</v>
      </c>
      <c r="I18" s="22">
        <f t="shared" si="3"/>
        <v>700689.78</v>
      </c>
      <c r="J18" s="22">
        <f t="shared" si="3"/>
        <v>661755.95</v>
      </c>
      <c r="K18" s="22">
        <f t="shared" si="3"/>
        <v>939929.45</v>
      </c>
      <c r="L18" s="22">
        <f t="shared" si="3"/>
        <v>846277.75</v>
      </c>
      <c r="M18" s="22">
        <f t="shared" si="3"/>
        <v>426008.15</v>
      </c>
      <c r="N18" s="22">
        <f t="shared" si="3"/>
        <v>249515.73</v>
      </c>
      <c r="O18" s="27">
        <f aca="true" t="shared" si="4" ref="O18:O23">SUM(B18:N18)</f>
        <v>8410947.25</v>
      </c>
    </row>
    <row r="19" spans="1:23" ht="18.75" customHeight="1">
      <c r="A19" s="26" t="s">
        <v>36</v>
      </c>
      <c r="B19" s="16">
        <f>IF(B15&lt;&gt;0,ROUND((B15-1)*B18,2),0)</f>
        <v>16197.5</v>
      </c>
      <c r="C19" s="22">
        <f aca="true" t="shared" si="5" ref="C19:N19">IF(C15&lt;&gt;0,ROUND((C15-1)*C18,2),0)</f>
        <v>27518.91</v>
      </c>
      <c r="D19" s="22">
        <f t="shared" si="5"/>
        <v>-6810.41</v>
      </c>
      <c r="E19" s="22">
        <f t="shared" si="5"/>
        <v>-17955.81</v>
      </c>
      <c r="F19" s="22">
        <f t="shared" si="5"/>
        <v>1537.5</v>
      </c>
      <c r="G19" s="22">
        <f t="shared" si="5"/>
        <v>36815.03</v>
      </c>
      <c r="H19" s="22">
        <f t="shared" si="5"/>
        <v>20696.57</v>
      </c>
      <c r="I19" s="22">
        <f t="shared" si="5"/>
        <v>-11976.23</v>
      </c>
      <c r="J19" s="22">
        <f t="shared" si="5"/>
        <v>34063.12</v>
      </c>
      <c r="K19" s="22">
        <f t="shared" si="5"/>
        <v>305.02</v>
      </c>
      <c r="L19" s="22">
        <f t="shared" si="5"/>
        <v>-4481.92</v>
      </c>
      <c r="M19" s="22">
        <f t="shared" si="5"/>
        <v>40786.87</v>
      </c>
      <c r="N19" s="22">
        <f t="shared" si="5"/>
        <v>-10338.47</v>
      </c>
      <c r="O19" s="27">
        <f t="shared" si="4"/>
        <v>126357.68000000002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180531.87000000002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-79782.2</v>
      </c>
      <c r="C25" s="31">
        <f>+C26+C28+C39+C40+C43-C44</f>
        <v>-78659.9</v>
      </c>
      <c r="D25" s="31">
        <f t="shared" si="6"/>
        <v>623771.6499999999</v>
      </c>
      <c r="E25" s="31">
        <f t="shared" si="6"/>
        <v>-10535</v>
      </c>
      <c r="F25" s="31">
        <f t="shared" si="6"/>
        <v>-44745.8</v>
      </c>
      <c r="G25" s="31">
        <f t="shared" si="6"/>
        <v>-85041.1</v>
      </c>
      <c r="H25" s="31">
        <f t="shared" si="6"/>
        <v>185912.37</v>
      </c>
      <c r="I25" s="31">
        <f t="shared" si="6"/>
        <v>-67772.3</v>
      </c>
      <c r="J25" s="31">
        <f t="shared" si="6"/>
        <v>-60238.7</v>
      </c>
      <c r="K25" s="31">
        <f t="shared" si="6"/>
        <v>-52438.5</v>
      </c>
      <c r="L25" s="31">
        <f t="shared" si="6"/>
        <v>-48160</v>
      </c>
      <c r="M25" s="31">
        <f t="shared" si="6"/>
        <v>-31316.9</v>
      </c>
      <c r="N25" s="31">
        <f t="shared" si="6"/>
        <v>-24613.2</v>
      </c>
      <c r="O25" s="31">
        <f t="shared" si="6"/>
        <v>226380.42000000004</v>
      </c>
    </row>
    <row r="26" spans="1:15" ht="18.75" customHeight="1">
      <c r="A26" s="26" t="s">
        <v>42</v>
      </c>
      <c r="B26" s="32">
        <f>+B27</f>
        <v>-79782.2</v>
      </c>
      <c r="C26" s="32">
        <f>+C27</f>
        <v>-78659.9</v>
      </c>
      <c r="D26" s="32">
        <f aca="true" t="shared" si="7" ref="D26:O26">+D27</f>
        <v>-50206.8</v>
      </c>
      <c r="E26" s="32">
        <f t="shared" si="7"/>
        <v>-10535</v>
      </c>
      <c r="F26" s="32">
        <f t="shared" si="7"/>
        <v>-44745.8</v>
      </c>
      <c r="G26" s="32">
        <f t="shared" si="7"/>
        <v>-85041.1</v>
      </c>
      <c r="H26" s="32">
        <f t="shared" si="7"/>
        <v>-12766.7</v>
      </c>
      <c r="I26" s="32">
        <f t="shared" si="7"/>
        <v>-67772.3</v>
      </c>
      <c r="J26" s="32">
        <f t="shared" si="7"/>
        <v>-60238.7</v>
      </c>
      <c r="K26" s="32">
        <f t="shared" si="7"/>
        <v>-52438.5</v>
      </c>
      <c r="L26" s="32">
        <f t="shared" si="7"/>
        <v>-48160</v>
      </c>
      <c r="M26" s="32">
        <f t="shared" si="7"/>
        <v>-31316.9</v>
      </c>
      <c r="N26" s="32">
        <f t="shared" si="7"/>
        <v>-24613.2</v>
      </c>
      <c r="O26" s="32">
        <f t="shared" si="7"/>
        <v>-646277.1</v>
      </c>
    </row>
    <row r="27" spans="1:26" ht="18.75" customHeight="1">
      <c r="A27" s="28" t="s">
        <v>43</v>
      </c>
      <c r="B27" s="16">
        <f>ROUND((-B9)*$G$3,2)</f>
        <v>-79782.2</v>
      </c>
      <c r="C27" s="16">
        <f aca="true" t="shared" si="8" ref="C27:N27">ROUND((-C9)*$G$3,2)</f>
        <v>-78659.9</v>
      </c>
      <c r="D27" s="16">
        <f t="shared" si="8"/>
        <v>-50206.8</v>
      </c>
      <c r="E27" s="16">
        <f t="shared" si="8"/>
        <v>-10535</v>
      </c>
      <c r="F27" s="16">
        <f t="shared" si="8"/>
        <v>-44745.8</v>
      </c>
      <c r="G27" s="16">
        <f t="shared" si="8"/>
        <v>-85041.1</v>
      </c>
      <c r="H27" s="16">
        <f t="shared" si="8"/>
        <v>-12766.7</v>
      </c>
      <c r="I27" s="16">
        <f t="shared" si="8"/>
        <v>-67772.3</v>
      </c>
      <c r="J27" s="16">
        <f t="shared" si="8"/>
        <v>-60238.7</v>
      </c>
      <c r="K27" s="16">
        <f t="shared" si="8"/>
        <v>-52438.5</v>
      </c>
      <c r="L27" s="16">
        <f t="shared" si="8"/>
        <v>-48160</v>
      </c>
      <c r="M27" s="16">
        <f t="shared" si="8"/>
        <v>-31316.9</v>
      </c>
      <c r="N27" s="16">
        <f t="shared" si="8"/>
        <v>-24613.2</v>
      </c>
      <c r="O27" s="33">
        <f aca="true" t="shared" si="9" ref="O27:O44">SUM(B27:N27)</f>
        <v>-646277.1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673978.45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198679.07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872657.52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-20021.55</v>
      </c>
      <c r="E29" s="34">
        <v>0</v>
      </c>
      <c r="F29" s="34">
        <v>0</v>
      </c>
      <c r="G29" s="34">
        <v>0</v>
      </c>
      <c r="H29" s="34">
        <v>-9320.93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-29342.48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1310000</v>
      </c>
      <c r="E34" s="34">
        <v>0</v>
      </c>
      <c r="F34" s="34">
        <v>0</v>
      </c>
      <c r="G34" s="34">
        <v>0</v>
      </c>
      <c r="H34" s="34">
        <v>449000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1759000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 s="69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1040075.7100000002</v>
      </c>
      <c r="C42" s="37">
        <f aca="true" t="shared" si="11" ref="C42:N42">+C17+C25</f>
        <v>779863.74</v>
      </c>
      <c r="D42" s="37">
        <f t="shared" si="11"/>
        <v>1304084.2499999998</v>
      </c>
      <c r="E42" s="37">
        <f t="shared" si="11"/>
        <v>200120.57</v>
      </c>
      <c r="F42" s="37">
        <f t="shared" si="11"/>
        <v>693316.5099999999</v>
      </c>
      <c r="G42" s="37">
        <f t="shared" si="11"/>
        <v>936279.77</v>
      </c>
      <c r="H42" s="37">
        <f t="shared" si="11"/>
        <v>372330.87</v>
      </c>
      <c r="I42" s="37">
        <f t="shared" si="11"/>
        <v>640427.9099999999</v>
      </c>
      <c r="J42" s="37">
        <f t="shared" si="11"/>
        <v>667430.99</v>
      </c>
      <c r="K42" s="37">
        <f t="shared" si="11"/>
        <v>937071.9600000001</v>
      </c>
      <c r="L42" s="37">
        <f t="shared" si="11"/>
        <v>832757.35</v>
      </c>
      <c r="M42" s="37">
        <f t="shared" si="11"/>
        <v>474251.82</v>
      </c>
      <c r="N42" s="37">
        <f t="shared" si="11"/>
        <v>227952.69</v>
      </c>
      <c r="O42" s="37">
        <f>SUM(B42:N42)</f>
        <v>9105964.14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1040075.71</v>
      </c>
      <c r="C48" s="52">
        <f t="shared" si="12"/>
        <v>779863.74</v>
      </c>
      <c r="D48" s="52">
        <f t="shared" si="12"/>
        <v>1304084.26</v>
      </c>
      <c r="E48" s="52">
        <f t="shared" si="12"/>
        <v>200120.57</v>
      </c>
      <c r="F48" s="52">
        <f t="shared" si="12"/>
        <v>693316.51</v>
      </c>
      <c r="G48" s="52">
        <f t="shared" si="12"/>
        <v>936279.77</v>
      </c>
      <c r="H48" s="52">
        <f t="shared" si="12"/>
        <v>372330.87</v>
      </c>
      <c r="I48" s="52">
        <f t="shared" si="12"/>
        <v>640427.91</v>
      </c>
      <c r="J48" s="52">
        <f t="shared" si="12"/>
        <v>667430.99</v>
      </c>
      <c r="K48" s="52">
        <f t="shared" si="12"/>
        <v>937071.96</v>
      </c>
      <c r="L48" s="52">
        <f t="shared" si="12"/>
        <v>832757.35</v>
      </c>
      <c r="M48" s="52">
        <f t="shared" si="12"/>
        <v>474251.82</v>
      </c>
      <c r="N48" s="52">
        <f t="shared" si="12"/>
        <v>227952.69</v>
      </c>
      <c r="O48" s="37">
        <f t="shared" si="12"/>
        <v>9105964.15</v>
      </c>
      <c r="Q48"/>
    </row>
    <row r="49" spans="1:18" ht="18.75" customHeight="1">
      <c r="A49" s="26" t="s">
        <v>61</v>
      </c>
      <c r="B49" s="52">
        <v>868417.02</v>
      </c>
      <c r="C49" s="52">
        <v>604022.85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1472439.87</v>
      </c>
      <c r="P49"/>
      <c r="Q49"/>
      <c r="R49" s="44"/>
    </row>
    <row r="50" spans="1:16" ht="18.75" customHeight="1">
      <c r="A50" s="26" t="s">
        <v>62</v>
      </c>
      <c r="B50" s="52">
        <v>171658.69</v>
      </c>
      <c r="C50" s="52">
        <v>175840.89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347499.58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1304084.26</v>
      </c>
      <c r="E51" s="53">
        <v>0</v>
      </c>
      <c r="F51" s="53">
        <v>0</v>
      </c>
      <c r="G51" s="53">
        <v>0</v>
      </c>
      <c r="H51" s="52">
        <v>372330.87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1676415.13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200120.57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200120.57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693316.51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693316.51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936279.77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936279.77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640427.91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640427.91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667430.99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667430.99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937071.96</v>
      </c>
      <c r="L57" s="32">
        <v>832757.35</v>
      </c>
      <c r="M57" s="53">
        <v>0</v>
      </c>
      <c r="N57" s="53">
        <v>0</v>
      </c>
      <c r="O57" s="37">
        <f t="shared" si="13"/>
        <v>1769829.31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474251.82</v>
      </c>
      <c r="N58" s="53">
        <v>0</v>
      </c>
      <c r="O58" s="37">
        <f t="shared" si="13"/>
        <v>474251.82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227952.69</v>
      </c>
      <c r="O59" s="56">
        <f t="shared" si="13"/>
        <v>227952.69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2019-12-11T21:18:30Z</dcterms:modified>
  <cp:category/>
  <cp:version/>
  <cp:contentType/>
  <cp:contentStatus/>
</cp:coreProperties>
</file>