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<sst xmlns="http://schemas.openxmlformats.org/spreadsheetml/2006/main" count="77" uniqueCount="74">
  <si>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</si>
  <si>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</si>
  <si>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</si>
  <si>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</si>
  <si>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</si>
  <si>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</si>
  <si>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</si>
  <si>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</si>
  <si>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</si>
  <si>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</si>
  <si>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</si>
  <si>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</si>
  <si>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</si>
  <si>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</si>
  <si>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</si>
  <si>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</si>
  <si>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</si>
  <si>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</si>
  <si>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</si>
  <si>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</si>
  <si>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</si>
  <si>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</si>
  <si>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</si>
  <si>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</si>
  <si>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</si>
  <si>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</si>
  <si>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</si>
  <si>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</si>
  <si>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</si>
  <si>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</si>
  <si>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</si>
  <si>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</si>
  <si>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</si>
  <si>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</si>
  <si>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</si>
  <si>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</si>
  <si>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</si>
  <si>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</si>
  <si>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</si>
  <si>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</si>
  <si>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</si>
  <si>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</si>
  <si>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</si>
  <si>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</si>
  <si>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</si>
  <si>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</si>
  <si>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</si>
  <si>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</si>
  <si>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</si>
  <si>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</si>
  <si>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</si>
  <si>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</si>
  <si>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</si>
  <si>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</si>
  <si>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</si>
  <si>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</si>
  <si>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</si>
  <si>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</si>
  <si>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</si>
  <si>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</si>
  <si>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</si>
  <si>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</si>
  <si>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</si>
  <si>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</si>
  <si>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</si>
  <si>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</si>
  <si>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</si>
  <si>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</si>
  <si>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</si>
  <si>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</si>
  <si>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</si>
  <si>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</si>
  <si>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</si>
  <si>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07/12/19 - VENCIMENTO 13/12/19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</si>
</sst>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364273</v>
      </c>
      <c r="C7" s="9">
        <f t="shared" si="0"/>
        <v>248425</v>
      </c>
      <c r="D7" s="9">
        <f t="shared" si="0"/>
        <v>282518</v>
      </c>
      <c r="E7" s="9">
        <f t="shared" si="0"/>
        <v>49771</v>
      </c>
      <c r="F7" s="9">
        <f t="shared" si="0"/>
        <v>233272</v>
      </c>
      <c r="G7" s="9">
        <f t="shared" si="0"/>
        <v>381011</v>
      </c>
      <c r="H7" s="9">
        <f t="shared" si="0"/>
        <v>42857</v>
      </c>
      <c r="I7" s="9">
        <f t="shared" si="0"/>
        <v>263401</v>
      </c>
      <c r="J7" s="9">
        <f t="shared" si="0"/>
        <v>227535</v>
      </c>
      <c r="K7" s="9">
        <f t="shared" si="0"/>
        <v>331284</v>
      </c>
      <c r="L7" s="9">
        <f t="shared" si="0"/>
        <v>288782</v>
      </c>
      <c r="M7" s="9">
        <f t="shared" si="0"/>
        <v>94341</v>
      </c>
      <c r="N7" s="9">
        <f t="shared" si="0"/>
        <v>62529</v>
      </c>
      <c r="O7" s="9">
        <f t="shared" si="0"/>
        <v>2869999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21533</v>
      </c>
      <c r="C8" s="11">
        <f t="shared" si="1"/>
        <v>20573</v>
      </c>
      <c r="D8" s="11">
        <f t="shared" si="1"/>
        <v>17083</v>
      </c>
      <c r="E8" s="11">
        <f t="shared" si="1"/>
        <v>2759</v>
      </c>
      <c r="F8" s="11">
        <f t="shared" si="1"/>
        <v>12888</v>
      </c>
      <c r="G8" s="11">
        <f t="shared" si="1"/>
        <v>24100</v>
      </c>
      <c r="H8" s="11">
        <f t="shared" si="1"/>
        <v>3089</v>
      </c>
      <c r="I8" s="11">
        <f t="shared" si="1"/>
        <v>21944</v>
      </c>
      <c r="J8" s="11">
        <f t="shared" si="1"/>
        <v>17039</v>
      </c>
      <c r="K8" s="11">
        <f t="shared" si="1"/>
        <v>15843</v>
      </c>
      <c r="L8" s="11">
        <f t="shared" si="1"/>
        <v>15972</v>
      </c>
      <c r="M8" s="11">
        <f t="shared" si="1"/>
        <v>6386</v>
      </c>
      <c r="N8" s="11">
        <f t="shared" si="1"/>
        <v>5329</v>
      </c>
      <c r="O8" s="11">
        <f t="shared" si="1"/>
        <v>184538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21533</v>
      </c>
      <c r="C9" s="11">
        <v>20573</v>
      </c>
      <c r="D9" s="11">
        <v>17083</v>
      </c>
      <c r="E9" s="11">
        <v>2759</v>
      </c>
      <c r="F9" s="11">
        <v>12888</v>
      </c>
      <c r="G9" s="11">
        <v>24100</v>
      </c>
      <c r="H9" s="11">
        <v>3082</v>
      </c>
      <c r="I9" s="11">
        <v>21944</v>
      </c>
      <c r="J9" s="11">
        <v>17039</v>
      </c>
      <c r="K9" s="11">
        <v>15836</v>
      </c>
      <c r="L9" s="11">
        <v>15972</v>
      </c>
      <c r="M9" s="11">
        <v>6377</v>
      </c>
      <c r="N9" s="11">
        <v>5329</v>
      </c>
      <c r="O9" s="11">
        <f>SUM(B9:N9)</f>
        <v>184515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7</v>
      </c>
      <c r="L10" s="13">
        <v>0</v>
      </c>
      <c r="M10" s="13">
        <v>9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342740</v>
      </c>
      <c r="C11" s="13">
        <v>227852</v>
      </c>
      <c r="D11" s="13">
        <v>265435</v>
      </c>
      <c r="E11" s="13">
        <v>47012</v>
      </c>
      <c r="F11" s="13">
        <v>220384</v>
      </c>
      <c r="G11" s="13">
        <v>356911</v>
      </c>
      <c r="H11" s="13">
        <v>39768</v>
      </c>
      <c r="I11" s="13">
        <v>241457</v>
      </c>
      <c r="J11" s="13">
        <v>210496</v>
      </c>
      <c r="K11" s="13">
        <v>315441</v>
      </c>
      <c r="L11" s="13">
        <v>272810</v>
      </c>
      <c r="M11" s="13">
        <v>87955</v>
      </c>
      <c r="N11" s="13">
        <v>57200</v>
      </c>
      <c r="O11" s="11">
        <f>SUM(B11:N11)</f>
        <v>2685461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873657.6</v>
      </c>
      <c r="C17" s="24">
        <f aca="true" t="shared" si="2" ref="C17:O17">C18+C19+C20+C21+C22+C23</f>
        <v>640093.5399999999</v>
      </c>
      <c r="D17" s="24">
        <f t="shared" si="2"/>
        <v>575665.37</v>
      </c>
      <c r="E17" s="24">
        <f t="shared" si="2"/>
        <v>161795.89</v>
      </c>
      <c r="F17" s="24">
        <f t="shared" si="2"/>
        <v>572793.94</v>
      </c>
      <c r="G17" s="24">
        <f t="shared" si="2"/>
        <v>783069.58</v>
      </c>
      <c r="H17" s="24">
        <f t="shared" si="2"/>
        <v>122068.86</v>
      </c>
      <c r="I17" s="24">
        <f t="shared" si="2"/>
        <v>612158.0999999999</v>
      </c>
      <c r="J17" s="24">
        <f t="shared" si="2"/>
        <v>583099.86</v>
      </c>
      <c r="K17" s="24">
        <f t="shared" si="2"/>
        <v>771510.6400000001</v>
      </c>
      <c r="L17" s="24">
        <f t="shared" si="2"/>
        <v>751622.86</v>
      </c>
      <c r="M17" s="24">
        <f t="shared" si="2"/>
        <v>334990.17000000004</v>
      </c>
      <c r="N17" s="24">
        <f t="shared" si="2"/>
        <v>168604.51</v>
      </c>
      <c r="O17" s="24">
        <f t="shared" si="2"/>
        <v>6951130.92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813858.74</v>
      </c>
      <c r="C18" s="22">
        <f t="shared" si="3"/>
        <v>573240.69</v>
      </c>
      <c r="D18" s="22">
        <f t="shared" si="3"/>
        <v>571590.42</v>
      </c>
      <c r="E18" s="22">
        <f t="shared" si="3"/>
        <v>172262.41</v>
      </c>
      <c r="F18" s="22">
        <f t="shared" si="3"/>
        <v>546836.22</v>
      </c>
      <c r="G18" s="22">
        <f t="shared" si="3"/>
        <v>734246.3</v>
      </c>
      <c r="H18" s="22">
        <f t="shared" si="3"/>
        <v>110738.2</v>
      </c>
      <c r="I18" s="22">
        <f t="shared" si="3"/>
        <v>602977.57</v>
      </c>
      <c r="J18" s="22">
        <f t="shared" si="3"/>
        <v>524263.39</v>
      </c>
      <c r="K18" s="22">
        <f t="shared" si="3"/>
        <v>722000.35</v>
      </c>
      <c r="L18" s="22">
        <f t="shared" si="3"/>
        <v>716294.87</v>
      </c>
      <c r="M18" s="22">
        <f t="shared" si="3"/>
        <v>270334.14</v>
      </c>
      <c r="N18" s="22">
        <f t="shared" si="3"/>
        <v>161925.1</v>
      </c>
      <c r="O18" s="27">
        <f aca="true" t="shared" si="4" ref="O18:O23">SUM(B18:N18)</f>
        <v>6520568.399999999</v>
      </c>
    </row>
    <row r="19" spans="1:23" ht="18.75" customHeight="1">
      <c r="A19" s="26" t="s">
        <v>36</v>
      </c>
      <c r="B19" s="16">
        <f>IF(B15&lt;&gt;0,ROUND((B15-1)*B18,2),0)</f>
        <v>12479.38</v>
      </c>
      <c r="C19" s="22">
        <f aca="true" t="shared" si="5" ref="C19:N19">IF(C15&lt;&gt;0,ROUND((C15-1)*C18,2),0)</f>
        <v>20114.3</v>
      </c>
      <c r="D19" s="22">
        <f t="shared" si="5"/>
        <v>-5747.47</v>
      </c>
      <c r="E19" s="22">
        <f t="shared" si="5"/>
        <v>-13725.68</v>
      </c>
      <c r="F19" s="22">
        <f t="shared" si="5"/>
        <v>1181.26</v>
      </c>
      <c r="G19" s="22">
        <f t="shared" si="5"/>
        <v>28048.59</v>
      </c>
      <c r="H19" s="22">
        <f t="shared" si="5"/>
        <v>13639.75</v>
      </c>
      <c r="I19" s="22">
        <f t="shared" si="5"/>
        <v>-10306.13</v>
      </c>
      <c r="J19" s="22">
        <f t="shared" si="5"/>
        <v>26985.85</v>
      </c>
      <c r="K19" s="22">
        <f t="shared" si="5"/>
        <v>234.3</v>
      </c>
      <c r="L19" s="22">
        <f t="shared" si="5"/>
        <v>-3793.53</v>
      </c>
      <c r="M19" s="22">
        <f t="shared" si="5"/>
        <v>25882.33</v>
      </c>
      <c r="N19" s="22">
        <f t="shared" si="5"/>
        <v>-6709.22</v>
      </c>
      <c r="O19" s="27">
        <f t="shared" si="4"/>
        <v>88283.73000000001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21142.3</v>
      </c>
      <c r="C23" s="22">
        <v>20009.6</v>
      </c>
      <c r="D23" s="22">
        <v>12927.59</v>
      </c>
      <c r="E23" s="22">
        <v>3301.26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20973.02</v>
      </c>
      <c r="M23" s="22">
        <v>26065.51</v>
      </c>
      <c r="N23" s="22">
        <v>6163.42</v>
      </c>
      <c r="O23" s="27">
        <f t="shared" si="4"/>
        <v>180531.87000000002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-92591.9</v>
      </c>
      <c r="C25" s="31">
        <f>+C26+C28+C39+C40+C43-C44</f>
        <v>-88463.9</v>
      </c>
      <c r="D25" s="31">
        <f t="shared" si="6"/>
        <v>-185481.82</v>
      </c>
      <c r="E25" s="31">
        <f t="shared" si="6"/>
        <v>-11863.7</v>
      </c>
      <c r="F25" s="31">
        <f t="shared" si="6"/>
        <v>-55418.4</v>
      </c>
      <c r="G25" s="31">
        <f t="shared" si="6"/>
        <v>-103630</v>
      </c>
      <c r="H25" s="31">
        <f t="shared" si="6"/>
        <v>-63039.31</v>
      </c>
      <c r="I25" s="31">
        <f t="shared" si="6"/>
        <v>-94359.2</v>
      </c>
      <c r="J25" s="31">
        <f t="shared" si="6"/>
        <v>-73267.7</v>
      </c>
      <c r="K25" s="31">
        <f t="shared" si="6"/>
        <v>-68094.8</v>
      </c>
      <c r="L25" s="31">
        <f t="shared" si="6"/>
        <v>-68679.6</v>
      </c>
      <c r="M25" s="31">
        <f t="shared" si="6"/>
        <v>-27421.1</v>
      </c>
      <c r="N25" s="31">
        <f t="shared" si="6"/>
        <v>-22914.7</v>
      </c>
      <c r="O25" s="31">
        <f t="shared" si="6"/>
        <v>-955226.1299999999</v>
      </c>
    </row>
    <row r="26" spans="1:15" ht="18.75" customHeight="1">
      <c r="A26" s="26" t="s">
        <v>42</v>
      </c>
      <c r="B26" s="32">
        <f>+B27</f>
        <v>-92591.9</v>
      </c>
      <c r="C26" s="32">
        <f>+C27</f>
        <v>-88463.9</v>
      </c>
      <c r="D26" s="32">
        <f aca="true" t="shared" si="7" ref="D26:O26">+D27</f>
        <v>-73456.9</v>
      </c>
      <c r="E26" s="32">
        <f t="shared" si="7"/>
        <v>-11863.7</v>
      </c>
      <c r="F26" s="32">
        <f t="shared" si="7"/>
        <v>-55418.4</v>
      </c>
      <c r="G26" s="32">
        <f t="shared" si="7"/>
        <v>-103630</v>
      </c>
      <c r="H26" s="32">
        <f t="shared" si="7"/>
        <v>-13252.6</v>
      </c>
      <c r="I26" s="32">
        <f t="shared" si="7"/>
        <v>-94359.2</v>
      </c>
      <c r="J26" s="32">
        <f t="shared" si="7"/>
        <v>-73267.7</v>
      </c>
      <c r="K26" s="32">
        <f t="shared" si="7"/>
        <v>-68094.8</v>
      </c>
      <c r="L26" s="32">
        <f t="shared" si="7"/>
        <v>-68679.6</v>
      </c>
      <c r="M26" s="32">
        <f t="shared" si="7"/>
        <v>-27421.1</v>
      </c>
      <c r="N26" s="32">
        <f t="shared" si="7"/>
        <v>-22914.7</v>
      </c>
      <c r="O26" s="32">
        <f t="shared" si="7"/>
        <v>-793414.4999999999</v>
      </c>
    </row>
    <row r="27" spans="1:26" ht="18.75" customHeight="1">
      <c r="A27" s="28" t="s">
        <v>43</v>
      </c>
      <c r="B27" s="16">
        <f>ROUND((-B9)*$G$3,2)</f>
        <v>-92591.9</v>
      </c>
      <c r="C27" s="16">
        <f aca="true" t="shared" si="8" ref="C27:N27">ROUND((-C9)*$G$3,2)</f>
        <v>-88463.9</v>
      </c>
      <c r="D27" s="16">
        <f t="shared" si="8"/>
        <v>-73456.9</v>
      </c>
      <c r="E27" s="16">
        <f t="shared" si="8"/>
        <v>-11863.7</v>
      </c>
      <c r="F27" s="16">
        <f t="shared" si="8"/>
        <v>-55418.4</v>
      </c>
      <c r="G27" s="16">
        <f t="shared" si="8"/>
        <v>-103630</v>
      </c>
      <c r="H27" s="16">
        <f t="shared" si="8"/>
        <v>-13252.6</v>
      </c>
      <c r="I27" s="16">
        <f t="shared" si="8"/>
        <v>-94359.2</v>
      </c>
      <c r="J27" s="16">
        <f t="shared" si="8"/>
        <v>-73267.7</v>
      </c>
      <c r="K27" s="16">
        <f t="shared" si="8"/>
        <v>-68094.8</v>
      </c>
      <c r="L27" s="16">
        <f t="shared" si="8"/>
        <v>-68679.6</v>
      </c>
      <c r="M27" s="16">
        <f t="shared" si="8"/>
        <v>-27421.1</v>
      </c>
      <c r="N27" s="16">
        <f t="shared" si="8"/>
        <v>-22914.7</v>
      </c>
      <c r="O27" s="33">
        <f aca="true" t="shared" si="9" ref="O27:O44">SUM(B27:N27)</f>
        <v>-793414.4999999999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-16882.13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-6103.44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-22985.57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-16882.13</v>
      </c>
      <c r="E29" s="34">
        <v>0</v>
      </c>
      <c r="F29" s="34">
        <v>0</v>
      </c>
      <c r="G29" s="34">
        <v>0</v>
      </c>
      <c r="H29" s="34">
        <v>-6103.44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-22985.57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781065.7</v>
      </c>
      <c r="C42" s="37">
        <f aca="true" t="shared" si="11" ref="C42:N42">+C17+C25</f>
        <v>551629.6399999999</v>
      </c>
      <c r="D42" s="37">
        <f t="shared" si="11"/>
        <v>390183.55</v>
      </c>
      <c r="E42" s="37">
        <f t="shared" si="11"/>
        <v>149932.19</v>
      </c>
      <c r="F42" s="37">
        <f t="shared" si="11"/>
        <v>517375.5399999999</v>
      </c>
      <c r="G42" s="37">
        <f t="shared" si="11"/>
        <v>679439.58</v>
      </c>
      <c r="H42" s="37">
        <f t="shared" si="11"/>
        <v>59029.55</v>
      </c>
      <c r="I42" s="37">
        <f t="shared" si="11"/>
        <v>517798.89999999985</v>
      </c>
      <c r="J42" s="37">
        <f t="shared" si="11"/>
        <v>509832.16</v>
      </c>
      <c r="K42" s="37">
        <f t="shared" si="11"/>
        <v>703415.8400000001</v>
      </c>
      <c r="L42" s="37">
        <f t="shared" si="11"/>
        <v>682943.26</v>
      </c>
      <c r="M42" s="37">
        <f t="shared" si="11"/>
        <v>307569.07000000007</v>
      </c>
      <c r="N42" s="37">
        <f t="shared" si="11"/>
        <v>145689.81</v>
      </c>
      <c r="O42" s="37">
        <f>SUM(B42:N42)</f>
        <v>5995904.789999999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-95142.79</v>
      </c>
      <c r="E43" s="34">
        <v>0</v>
      </c>
      <c r="F43" s="34">
        <v>0</v>
      </c>
      <c r="G43" s="34">
        <v>0</v>
      </c>
      <c r="H43" s="34">
        <v>-43683.27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-138826.06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 s="44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781065.69</v>
      </c>
      <c r="C48" s="52">
        <f t="shared" si="12"/>
        <v>551629.63</v>
      </c>
      <c r="D48" s="52">
        <f t="shared" si="12"/>
        <v>390183.55</v>
      </c>
      <c r="E48" s="52">
        <f t="shared" si="12"/>
        <v>149932.19</v>
      </c>
      <c r="F48" s="52">
        <f t="shared" si="12"/>
        <v>517375.55</v>
      </c>
      <c r="G48" s="52">
        <f t="shared" si="12"/>
        <v>679439.58</v>
      </c>
      <c r="H48" s="52">
        <f t="shared" si="12"/>
        <v>59029.55</v>
      </c>
      <c r="I48" s="52">
        <f t="shared" si="12"/>
        <v>517798.9</v>
      </c>
      <c r="J48" s="52">
        <f t="shared" si="12"/>
        <v>509832.16</v>
      </c>
      <c r="K48" s="52">
        <f t="shared" si="12"/>
        <v>703415.84</v>
      </c>
      <c r="L48" s="52">
        <f t="shared" si="12"/>
        <v>682943.26</v>
      </c>
      <c r="M48" s="52">
        <f t="shared" si="12"/>
        <v>307569.06</v>
      </c>
      <c r="N48" s="52">
        <f t="shared" si="12"/>
        <v>145689.8</v>
      </c>
      <c r="O48" s="37">
        <f t="shared" si="12"/>
        <v>5995904.76</v>
      </c>
      <c r="Q48"/>
    </row>
    <row r="49" spans="1:18" ht="18.75" customHeight="1">
      <c r="A49" s="26" t="s">
        <v>61</v>
      </c>
      <c r="B49" s="52">
        <v>638782.19</v>
      </c>
      <c r="C49" s="52">
        <v>410854.52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1049636.71</v>
      </c>
      <c r="P49"/>
      <c r="Q49"/>
      <c r="R49" s="44"/>
    </row>
    <row r="50" spans="1:16" ht="18.75" customHeight="1">
      <c r="A50" s="26" t="s">
        <v>62</v>
      </c>
      <c r="B50" s="52">
        <v>142283.5</v>
      </c>
      <c r="C50" s="52">
        <v>140775.11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283058.61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390183.55</v>
      </c>
      <c r="E51" s="53">
        <v>0</v>
      </c>
      <c r="F51" s="53">
        <v>0</v>
      </c>
      <c r="G51" s="53">
        <v>0</v>
      </c>
      <c r="H51" s="52">
        <v>59029.55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449213.1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149932.19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149932.19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517375.55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517375.55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679439.58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679439.58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517798.9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517798.9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509832.16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509832.16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703415.84</v>
      </c>
      <c r="L57" s="32">
        <v>682943.26</v>
      </c>
      <c r="M57" s="53">
        <v>0</v>
      </c>
      <c r="N57" s="53">
        <v>0</v>
      </c>
      <c r="O57" s="37">
        <f t="shared" si="13"/>
        <v>1386359.1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307569.06</v>
      </c>
      <c r="N58" s="53">
        <v>0</v>
      </c>
      <c r="O58" s="37">
        <f t="shared" si="13"/>
        <v>307569.06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145689.8</v>
      </c>
      <c r="O59" s="56">
        <f t="shared" si="13"/>
        <v>145689.8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2019-12-13T21:21:06Z</dcterms:modified>
  <cp:category/>
  <cp:version/>
  <cp:contentType/>
  <cp:contentStatus/>
</cp:coreProperties>
</file>