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<sst xmlns="http://schemas.openxmlformats.org/spreadsheetml/2006/main" count="77" uniqueCount="74">
  <si>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</si>
  <si>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</si>
  <si>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</si>
  <si>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</si>
  <si>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</si>
  <si>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</si>
  <si>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</si>
  <si>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</si>
  <si>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</si>
  <si>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</si>
  <si>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</si>
  <si>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</si>
  <si>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</si>
  <si>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</si>
  <si>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</si>
  <si>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</si>
  <si>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</si>
  <si>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</si>
  <si>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</si>
  <si>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</si>
  <si>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</si>
  <si>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</si>
  <si>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</si>
  <si>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</si>
  <si>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</si>
  <si>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</si>
  <si>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</si>
  <si>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</si>
  <si>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</si>
  <si>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</si>
  <si>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</si>
  <si>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</si>
  <si>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</si>
  <si>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</si>
  <si>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</si>
  <si>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</si>
  <si>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</si>
  <si>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</si>
  <si>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</si>
  <si>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</si>
  <si>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</si>
  <si>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</si>
  <si>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</si>
  <si>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</si>
  <si>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</si>
  <si>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</si>
  <si>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</si>
  <si>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</si>
  <si>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</si>
  <si>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</si>
  <si>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</si>
  <si>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</si>
  <si>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</si>
  <si>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</si>
  <si>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</si>
  <si>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</si>
  <si>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</si>
  <si>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</si>
  <si>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</si>
  <si>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</si>
  <si>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</si>
  <si>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</si>
  <si>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</si>
  <si>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</si>
  <si>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</si>
  <si>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</si>
  <si>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</si>
  <si>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</si>
  <si>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</si>
  <si>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</si>
  <si>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</si>
  <si>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</si>
  <si>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</si>
  <si>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14/12/19 - VENCIMENTO 20/12/19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</si>
</sst>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314279</v>
      </c>
      <c r="C7" s="9">
        <f t="shared" si="0"/>
        <v>220880</v>
      </c>
      <c r="D7" s="9">
        <f t="shared" si="0"/>
        <v>260537</v>
      </c>
      <c r="E7" s="9">
        <f t="shared" si="0"/>
        <v>50742</v>
      </c>
      <c r="F7" s="9">
        <f t="shared" si="0"/>
        <v>218092</v>
      </c>
      <c r="G7" s="9">
        <f t="shared" si="0"/>
        <v>354725</v>
      </c>
      <c r="H7" s="9">
        <f t="shared" si="0"/>
        <v>30200</v>
      </c>
      <c r="I7" s="9">
        <f t="shared" si="0"/>
        <v>247888</v>
      </c>
      <c r="J7" s="9">
        <f t="shared" si="0"/>
        <v>213840</v>
      </c>
      <c r="K7" s="9">
        <f t="shared" si="0"/>
        <v>316130</v>
      </c>
      <c r="L7" s="9">
        <f t="shared" si="0"/>
        <v>265108</v>
      </c>
      <c r="M7" s="9">
        <f t="shared" si="0"/>
        <v>86568</v>
      </c>
      <c r="N7" s="9">
        <f t="shared" si="0"/>
        <v>61149</v>
      </c>
      <c r="O7" s="9">
        <f t="shared" si="0"/>
        <v>2640138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18310</v>
      </c>
      <c r="C8" s="11">
        <f t="shared" si="1"/>
        <v>17886</v>
      </c>
      <c r="D8" s="11">
        <f t="shared" si="1"/>
        <v>14931</v>
      </c>
      <c r="E8" s="11">
        <f t="shared" si="1"/>
        <v>2742</v>
      </c>
      <c r="F8" s="11">
        <f t="shared" si="1"/>
        <v>11937</v>
      </c>
      <c r="G8" s="11">
        <f t="shared" si="1"/>
        <v>22647</v>
      </c>
      <c r="H8" s="11">
        <f t="shared" si="1"/>
        <v>2119</v>
      </c>
      <c r="I8" s="11">
        <f t="shared" si="1"/>
        <v>19685</v>
      </c>
      <c r="J8" s="11">
        <f t="shared" si="1"/>
        <v>15949</v>
      </c>
      <c r="K8" s="11">
        <f t="shared" si="1"/>
        <v>14484</v>
      </c>
      <c r="L8" s="11">
        <f t="shared" si="1"/>
        <v>13876</v>
      </c>
      <c r="M8" s="11">
        <f t="shared" si="1"/>
        <v>5815</v>
      </c>
      <c r="N8" s="11">
        <f t="shared" si="1"/>
        <v>5245</v>
      </c>
      <c r="O8" s="11">
        <f t="shared" si="1"/>
        <v>165626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18310</v>
      </c>
      <c r="C9" s="11">
        <v>17886</v>
      </c>
      <c r="D9" s="11">
        <v>14931</v>
      </c>
      <c r="E9" s="11">
        <v>2742</v>
      </c>
      <c r="F9" s="11">
        <v>11937</v>
      </c>
      <c r="G9" s="11">
        <v>22647</v>
      </c>
      <c r="H9" s="11">
        <v>2113</v>
      </c>
      <c r="I9" s="11">
        <v>19685</v>
      </c>
      <c r="J9" s="11">
        <v>15949</v>
      </c>
      <c r="K9" s="11">
        <v>14473</v>
      </c>
      <c r="L9" s="11">
        <v>13876</v>
      </c>
      <c r="M9" s="11">
        <v>5809</v>
      </c>
      <c r="N9" s="11">
        <v>5245</v>
      </c>
      <c r="O9" s="11">
        <f>SUM(B9:N9)</f>
        <v>165603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11</v>
      </c>
      <c r="L10" s="13">
        <v>0</v>
      </c>
      <c r="M10" s="13">
        <v>6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295969</v>
      </c>
      <c r="C11" s="13">
        <v>202994</v>
      </c>
      <c r="D11" s="13">
        <v>245606</v>
      </c>
      <c r="E11" s="13">
        <v>48000</v>
      </c>
      <c r="F11" s="13">
        <v>206155</v>
      </c>
      <c r="G11" s="13">
        <v>332078</v>
      </c>
      <c r="H11" s="13">
        <v>28081</v>
      </c>
      <c r="I11" s="13">
        <v>228203</v>
      </c>
      <c r="J11" s="13">
        <v>197891</v>
      </c>
      <c r="K11" s="13">
        <v>301646</v>
      </c>
      <c r="L11" s="13">
        <v>251232</v>
      </c>
      <c r="M11" s="13">
        <v>80753</v>
      </c>
      <c r="N11" s="13">
        <v>55904</v>
      </c>
      <c r="O11" s="11">
        <f>SUM(B11:N11)</f>
        <v>2474512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760248.29</v>
      </c>
      <c r="C17" s="24">
        <f aca="true" t="shared" si="2" ref="C17:O17">C18+C19+C20+C21+C22+C23</f>
        <v>574303.2</v>
      </c>
      <c r="D17" s="24">
        <f t="shared" si="2"/>
        <v>531640.59</v>
      </c>
      <c r="E17" s="24">
        <f t="shared" si="2"/>
        <v>165469.84</v>
      </c>
      <c r="F17" s="24">
        <f t="shared" si="2"/>
        <v>537132.12</v>
      </c>
      <c r="G17" s="24">
        <f t="shared" si="2"/>
        <v>730478.76</v>
      </c>
      <c r="H17" s="24">
        <f t="shared" si="2"/>
        <v>85336.2</v>
      </c>
      <c r="I17" s="24">
        <f t="shared" si="2"/>
        <v>577252.7199999999</v>
      </c>
      <c r="J17" s="24">
        <f t="shared" si="2"/>
        <v>549920.97</v>
      </c>
      <c r="K17" s="24">
        <f t="shared" si="2"/>
        <v>738473.29</v>
      </c>
      <c r="L17" s="24">
        <f t="shared" si="2"/>
        <v>696530.95</v>
      </c>
      <c r="M17" s="24">
        <f t="shared" si="2"/>
        <v>310584.12</v>
      </c>
      <c r="N17" s="24">
        <f t="shared" si="2"/>
        <v>165178.93000000002</v>
      </c>
      <c r="O17" s="24">
        <f t="shared" si="2"/>
        <v>6422549.9799999995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702162.14</v>
      </c>
      <c r="C18" s="22">
        <f t="shared" si="3"/>
        <v>509680.6</v>
      </c>
      <c r="D18" s="22">
        <f t="shared" si="3"/>
        <v>527118.46</v>
      </c>
      <c r="E18" s="22">
        <f t="shared" si="3"/>
        <v>175623.14</v>
      </c>
      <c r="F18" s="22">
        <f t="shared" si="3"/>
        <v>511251.27</v>
      </c>
      <c r="G18" s="22">
        <f t="shared" si="3"/>
        <v>683590.55</v>
      </c>
      <c r="H18" s="22">
        <f t="shared" si="3"/>
        <v>78033.78</v>
      </c>
      <c r="I18" s="22">
        <f t="shared" si="3"/>
        <v>567465.21</v>
      </c>
      <c r="J18" s="22">
        <f t="shared" si="3"/>
        <v>492708.74</v>
      </c>
      <c r="K18" s="22">
        <f t="shared" si="3"/>
        <v>688973.72</v>
      </c>
      <c r="L18" s="22">
        <f t="shared" si="3"/>
        <v>657573.88</v>
      </c>
      <c r="M18" s="22">
        <f t="shared" si="3"/>
        <v>248060.6</v>
      </c>
      <c r="N18" s="22">
        <f t="shared" si="3"/>
        <v>158351.45</v>
      </c>
      <c r="O18" s="27">
        <f aca="true" t="shared" si="4" ref="O18:O23">SUM(B18:N18)</f>
        <v>6000593.539999999</v>
      </c>
    </row>
    <row r="19" spans="1:23" ht="18.75" customHeight="1">
      <c r="A19" s="26" t="s">
        <v>36</v>
      </c>
      <c r="B19" s="16">
        <f>IF(B15&lt;&gt;0,ROUND((B15-1)*B18,2),0)</f>
        <v>10766.67</v>
      </c>
      <c r="C19" s="22">
        <f aca="true" t="shared" si="5" ref="C19:N19">IF(C15&lt;&gt;0,ROUND((C15-1)*C18,2),0)</f>
        <v>17884.05</v>
      </c>
      <c r="D19" s="22">
        <f t="shared" si="5"/>
        <v>-5300.29</v>
      </c>
      <c r="E19" s="22">
        <f t="shared" si="5"/>
        <v>-13993.45</v>
      </c>
      <c r="F19" s="22">
        <f t="shared" si="5"/>
        <v>1104.39</v>
      </c>
      <c r="G19" s="22">
        <f t="shared" si="5"/>
        <v>26113.52</v>
      </c>
      <c r="H19" s="22">
        <f t="shared" si="5"/>
        <v>9611.51</v>
      </c>
      <c r="I19" s="22">
        <f t="shared" si="5"/>
        <v>-9699.15</v>
      </c>
      <c r="J19" s="22">
        <f t="shared" si="5"/>
        <v>25361.61</v>
      </c>
      <c r="K19" s="22">
        <f t="shared" si="5"/>
        <v>223.58</v>
      </c>
      <c r="L19" s="22">
        <f t="shared" si="5"/>
        <v>-3482.54</v>
      </c>
      <c r="M19" s="22">
        <f t="shared" si="5"/>
        <v>23749.82</v>
      </c>
      <c r="N19" s="22">
        <f t="shared" si="5"/>
        <v>-6561.15</v>
      </c>
      <c r="O19" s="27">
        <f t="shared" si="4"/>
        <v>75778.57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3882.25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184430.95000000004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-78733</v>
      </c>
      <c r="C25" s="31">
        <f>+C26+C28+C39+C40+C43-C44</f>
        <v>-76909.8</v>
      </c>
      <c r="D25" s="31">
        <f t="shared" si="6"/>
        <v>-183573.74</v>
      </c>
      <c r="E25" s="31">
        <f t="shared" si="6"/>
        <v>-11790.6</v>
      </c>
      <c r="F25" s="31">
        <f t="shared" si="6"/>
        <v>-51329.1</v>
      </c>
      <c r="G25" s="31">
        <f t="shared" si="6"/>
        <v>-97382.1</v>
      </c>
      <c r="H25" s="31">
        <f t="shared" si="6"/>
        <v>-52329.04</v>
      </c>
      <c r="I25" s="31">
        <f t="shared" si="6"/>
        <v>-84645.5</v>
      </c>
      <c r="J25" s="31">
        <f t="shared" si="6"/>
        <v>-68580.7</v>
      </c>
      <c r="K25" s="31">
        <f t="shared" si="6"/>
        <v>-62233.9</v>
      </c>
      <c r="L25" s="31">
        <f t="shared" si="6"/>
        <v>-59666.8</v>
      </c>
      <c r="M25" s="31">
        <f t="shared" si="6"/>
        <v>-24978.7</v>
      </c>
      <c r="N25" s="31">
        <f t="shared" si="6"/>
        <v>-22553.5</v>
      </c>
      <c r="O25" s="31">
        <f t="shared" si="6"/>
        <v>-874706.48</v>
      </c>
    </row>
    <row r="26" spans="1:15" ht="18.75" customHeight="1">
      <c r="A26" s="26" t="s">
        <v>42</v>
      </c>
      <c r="B26" s="32">
        <f>+B27</f>
        <v>-78733</v>
      </c>
      <c r="C26" s="32">
        <f>+C27</f>
        <v>-76909.8</v>
      </c>
      <c r="D26" s="32">
        <f aca="true" t="shared" si="7" ref="D26:O26">+D27</f>
        <v>-64203.3</v>
      </c>
      <c r="E26" s="32">
        <f t="shared" si="7"/>
        <v>-11790.6</v>
      </c>
      <c r="F26" s="32">
        <f t="shared" si="7"/>
        <v>-51329.1</v>
      </c>
      <c r="G26" s="32">
        <f t="shared" si="7"/>
        <v>-97382.1</v>
      </c>
      <c r="H26" s="32">
        <f t="shared" si="7"/>
        <v>-9085.9</v>
      </c>
      <c r="I26" s="32">
        <f t="shared" si="7"/>
        <v>-84645.5</v>
      </c>
      <c r="J26" s="32">
        <f t="shared" si="7"/>
        <v>-68580.7</v>
      </c>
      <c r="K26" s="32">
        <f t="shared" si="7"/>
        <v>-62233.9</v>
      </c>
      <c r="L26" s="32">
        <f t="shared" si="7"/>
        <v>-59666.8</v>
      </c>
      <c r="M26" s="32">
        <f t="shared" si="7"/>
        <v>-24978.7</v>
      </c>
      <c r="N26" s="32">
        <f t="shared" si="7"/>
        <v>-22553.5</v>
      </c>
      <c r="O26" s="32">
        <f t="shared" si="7"/>
        <v>-712092.9</v>
      </c>
    </row>
    <row r="27" spans="1:26" ht="18.75" customHeight="1">
      <c r="A27" s="28" t="s">
        <v>43</v>
      </c>
      <c r="B27" s="16">
        <f>ROUND((-B9)*$G$3,2)</f>
        <v>-78733</v>
      </c>
      <c r="C27" s="16">
        <f aca="true" t="shared" si="8" ref="C27:N27">ROUND((-C9)*$G$3,2)</f>
        <v>-76909.8</v>
      </c>
      <c r="D27" s="16">
        <f t="shared" si="8"/>
        <v>-64203.3</v>
      </c>
      <c r="E27" s="16">
        <f t="shared" si="8"/>
        <v>-11790.6</v>
      </c>
      <c r="F27" s="16">
        <f t="shared" si="8"/>
        <v>-51329.1</v>
      </c>
      <c r="G27" s="16">
        <f t="shared" si="8"/>
        <v>-97382.1</v>
      </c>
      <c r="H27" s="16">
        <f t="shared" si="8"/>
        <v>-9085.9</v>
      </c>
      <c r="I27" s="16">
        <f t="shared" si="8"/>
        <v>-84645.5</v>
      </c>
      <c r="J27" s="16">
        <f t="shared" si="8"/>
        <v>-68580.7</v>
      </c>
      <c r="K27" s="16">
        <f t="shared" si="8"/>
        <v>-62233.9</v>
      </c>
      <c r="L27" s="16">
        <f t="shared" si="8"/>
        <v>-59666.8</v>
      </c>
      <c r="M27" s="16">
        <f t="shared" si="8"/>
        <v>-24978.7</v>
      </c>
      <c r="N27" s="16">
        <f t="shared" si="8"/>
        <v>-22553.5</v>
      </c>
      <c r="O27" s="33">
        <f aca="true" t="shared" si="9" ref="O27:O44">SUM(B27:N27)</f>
        <v>-712092.9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-15561.39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-4266.81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-19828.2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-15561.39</v>
      </c>
      <c r="E29" s="34">
        <v>0</v>
      </c>
      <c r="F29" s="34">
        <v>0</v>
      </c>
      <c r="G29" s="34">
        <v>0</v>
      </c>
      <c r="H29" s="34">
        <v>-4266.81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-19828.2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681515.29</v>
      </c>
      <c r="C42" s="37">
        <f aca="true" t="shared" si="11" ref="C42:N42">+C17+C25</f>
        <v>497393.39999999997</v>
      </c>
      <c r="D42" s="37">
        <f t="shared" si="11"/>
        <v>348066.85</v>
      </c>
      <c r="E42" s="37">
        <f t="shared" si="11"/>
        <v>153679.24</v>
      </c>
      <c r="F42" s="37">
        <f t="shared" si="11"/>
        <v>485803.02</v>
      </c>
      <c r="G42" s="37">
        <f t="shared" si="11"/>
        <v>633096.66</v>
      </c>
      <c r="H42" s="37">
        <f t="shared" si="11"/>
        <v>33007.159999999996</v>
      </c>
      <c r="I42" s="37">
        <f t="shared" si="11"/>
        <v>492607.21999999986</v>
      </c>
      <c r="J42" s="37">
        <f t="shared" si="11"/>
        <v>481340.26999999996</v>
      </c>
      <c r="K42" s="37">
        <f t="shared" si="11"/>
        <v>676239.39</v>
      </c>
      <c r="L42" s="37">
        <f t="shared" si="11"/>
        <v>636864.1499999999</v>
      </c>
      <c r="M42" s="37">
        <f t="shared" si="11"/>
        <v>285605.42</v>
      </c>
      <c r="N42" s="37">
        <f t="shared" si="11"/>
        <v>142625.43000000002</v>
      </c>
      <c r="O42" s="37">
        <f>SUM(B42:N42)</f>
        <v>5547843.5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-103809.05</v>
      </c>
      <c r="E43" s="34">
        <v>0</v>
      </c>
      <c r="F43" s="34">
        <v>0</v>
      </c>
      <c r="G43" s="34">
        <v>0</v>
      </c>
      <c r="H43" s="34">
        <v>-38976.33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-142785.38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681515.29</v>
      </c>
      <c r="C48" s="52">
        <f t="shared" si="12"/>
        <v>497393.41000000003</v>
      </c>
      <c r="D48" s="52">
        <f t="shared" si="12"/>
        <v>348066.85</v>
      </c>
      <c r="E48" s="52">
        <f t="shared" si="12"/>
        <v>153679.23</v>
      </c>
      <c r="F48" s="52">
        <f t="shared" si="12"/>
        <v>485803.02</v>
      </c>
      <c r="G48" s="52">
        <f t="shared" si="12"/>
        <v>633096.65</v>
      </c>
      <c r="H48" s="52">
        <f t="shared" si="12"/>
        <v>33007.16</v>
      </c>
      <c r="I48" s="52">
        <f t="shared" si="12"/>
        <v>492607.22</v>
      </c>
      <c r="J48" s="52">
        <f t="shared" si="12"/>
        <v>481340.28</v>
      </c>
      <c r="K48" s="52">
        <f t="shared" si="12"/>
        <v>676239.4</v>
      </c>
      <c r="L48" s="52">
        <f t="shared" si="12"/>
        <v>636864.15</v>
      </c>
      <c r="M48" s="52">
        <f t="shared" si="12"/>
        <v>285605.42</v>
      </c>
      <c r="N48" s="52">
        <f t="shared" si="12"/>
        <v>142625.43</v>
      </c>
      <c r="O48" s="37">
        <f t="shared" si="12"/>
        <v>5547843.51</v>
      </c>
      <c r="Q48"/>
    </row>
    <row r="49" spans="1:18" ht="18.75" customHeight="1">
      <c r="A49" s="26" t="s">
        <v>61</v>
      </c>
      <c r="B49" s="52">
        <v>557871.01</v>
      </c>
      <c r="C49" s="52">
        <v>370980.27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928851.28</v>
      </c>
      <c r="P49"/>
      <c r="Q49"/>
      <c r="R49" s="44"/>
    </row>
    <row r="50" spans="1:16" ht="18.75" customHeight="1">
      <c r="A50" s="26" t="s">
        <v>62</v>
      </c>
      <c r="B50" s="52">
        <v>123644.28</v>
      </c>
      <c r="C50" s="52">
        <v>126413.14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250057.41999999998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348066.85</v>
      </c>
      <c r="E51" s="53">
        <v>0</v>
      </c>
      <c r="F51" s="53">
        <v>0</v>
      </c>
      <c r="G51" s="53">
        <v>0</v>
      </c>
      <c r="H51" s="52">
        <v>33007.16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381074.01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153679.23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153679.23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485803.02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485803.02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633096.65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633096.65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492607.22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492607.22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481340.28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481340.28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676239.4</v>
      </c>
      <c r="L57" s="32">
        <v>636864.15</v>
      </c>
      <c r="M57" s="53">
        <v>0</v>
      </c>
      <c r="N57" s="53">
        <v>0</v>
      </c>
      <c r="O57" s="37">
        <f t="shared" si="13"/>
        <v>1313103.55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285605.42</v>
      </c>
      <c r="N58" s="53">
        <v>0</v>
      </c>
      <c r="O58" s="37">
        <f t="shared" si="13"/>
        <v>285605.42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142625.43</v>
      </c>
      <c r="O59" s="56">
        <f t="shared" si="13"/>
        <v>142625.43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2019-12-20T21:10:08Z</dcterms:modified>
  <cp:category/>
  <cp:version/>
  <cp:contentType/>
  <cp:contentStatus/>
</cp:coreProperties>
</file>