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<sst xmlns="http://schemas.openxmlformats.org/spreadsheetml/2006/main" count="77" uniqueCount="74">
  <si>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</si>
  <si>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</si>
  <si>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</si>
  <si>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</si>
  <si>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</si>
  <si>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</si>
  <si>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</si>
  <si>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</si>
  <si>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</si>
  <si>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</si>
  <si>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</si>
  <si>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</si>
  <si>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</si>
  <si>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</si>
  <si>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</si>
  <si>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</si>
  <si>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</si>
  <si>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</si>
  <si>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</si>
  <si>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</si>
  <si>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</si>
  <si>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</si>
  <si>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</si>
  <si>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</si>
  <si>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</si>
  <si>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</si>
  <si>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</si>
  <si>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</si>
  <si>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</si>
  <si>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</si>
  <si>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</si>
  <si>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</si>
  <si>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</si>
  <si>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</si>
  <si>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</si>
  <si>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</si>
  <si>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</si>
  <si>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</si>
  <si>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</si>
  <si>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</si>
  <si>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</si>
  <si>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</si>
  <si>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</si>
  <si>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</si>
  <si>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</si>
  <si>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</si>
  <si>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</si>
  <si>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</si>
  <si>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</si>
  <si>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</si>
  <si>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</si>
  <si>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</si>
  <si>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</si>
  <si>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</si>
  <si>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</si>
  <si>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</si>
  <si>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</si>
  <si>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</si>
  <si>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</si>
  <si>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</si>
  <si>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</si>
  <si>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</si>
  <si>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</si>
  <si>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</si>
  <si>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</si>
  <si>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</si>
  <si>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</si>
  <si>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</si>
  <si>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</si>
  <si>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</si>
  <si>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</si>
  <si>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</si>
  <si>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</si>
  <si>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25/12/19 - VENCIMENTO 03/01/20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</si>
</sst>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109560</v>
      </c>
      <c r="C7" s="9">
        <f t="shared" si="0"/>
        <v>68490</v>
      </c>
      <c r="D7" s="9">
        <f t="shared" si="0"/>
        <v>80883</v>
      </c>
      <c r="E7" s="9">
        <f t="shared" si="0"/>
        <v>14034</v>
      </c>
      <c r="F7" s="9">
        <f t="shared" si="0"/>
        <v>72148</v>
      </c>
      <c r="G7" s="9">
        <f t="shared" si="0"/>
        <v>99084</v>
      </c>
      <c r="H7" s="9">
        <f t="shared" si="0"/>
        <v>10127</v>
      </c>
      <c r="I7" s="9">
        <f t="shared" si="0"/>
        <v>70025</v>
      </c>
      <c r="J7" s="9">
        <f t="shared" si="0"/>
        <v>71678</v>
      </c>
      <c r="K7" s="9">
        <f t="shared" si="0"/>
        <v>112062</v>
      </c>
      <c r="L7" s="9">
        <f t="shared" si="0"/>
        <v>93138</v>
      </c>
      <c r="M7" s="9">
        <f t="shared" si="0"/>
        <v>29305</v>
      </c>
      <c r="N7" s="9">
        <f t="shared" si="0"/>
        <v>16959</v>
      </c>
      <c r="O7" s="9">
        <f t="shared" si="0"/>
        <v>847493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13395</v>
      </c>
      <c r="C8" s="11">
        <f t="shared" si="1"/>
        <v>9087</v>
      </c>
      <c r="D8" s="11">
        <f t="shared" si="1"/>
        <v>8418</v>
      </c>
      <c r="E8" s="11">
        <f t="shared" si="1"/>
        <v>1125</v>
      </c>
      <c r="F8" s="11">
        <f t="shared" si="1"/>
        <v>7271</v>
      </c>
      <c r="G8" s="11">
        <f t="shared" si="1"/>
        <v>10485</v>
      </c>
      <c r="H8" s="11">
        <f t="shared" si="1"/>
        <v>1044</v>
      </c>
      <c r="I8" s="11">
        <f t="shared" si="1"/>
        <v>9205</v>
      </c>
      <c r="J8" s="11">
        <f t="shared" si="1"/>
        <v>9105</v>
      </c>
      <c r="K8" s="11">
        <f t="shared" si="1"/>
        <v>10001</v>
      </c>
      <c r="L8" s="11">
        <f t="shared" si="1"/>
        <v>8577</v>
      </c>
      <c r="M8" s="11">
        <f t="shared" si="1"/>
        <v>3112</v>
      </c>
      <c r="N8" s="11">
        <f t="shared" si="1"/>
        <v>2007</v>
      </c>
      <c r="O8" s="11">
        <f t="shared" si="1"/>
        <v>92832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13395</v>
      </c>
      <c r="C9" s="11">
        <v>9087</v>
      </c>
      <c r="D9" s="11">
        <v>8418</v>
      </c>
      <c r="E9" s="11">
        <v>1125</v>
      </c>
      <c r="F9" s="11">
        <v>7271</v>
      </c>
      <c r="G9" s="11">
        <v>10485</v>
      </c>
      <c r="H9" s="11">
        <v>1041</v>
      </c>
      <c r="I9" s="11">
        <v>9203</v>
      </c>
      <c r="J9" s="11">
        <v>9105</v>
      </c>
      <c r="K9" s="11">
        <v>10000</v>
      </c>
      <c r="L9" s="11">
        <v>8577</v>
      </c>
      <c r="M9" s="11">
        <v>3110</v>
      </c>
      <c r="N9" s="11">
        <v>2007</v>
      </c>
      <c r="O9" s="11">
        <f>SUM(B9:N9)</f>
        <v>92824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2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96165</v>
      </c>
      <c r="C11" s="13">
        <v>59403</v>
      </c>
      <c r="D11" s="13">
        <v>72465</v>
      </c>
      <c r="E11" s="13">
        <v>12909</v>
      </c>
      <c r="F11" s="13">
        <v>64877</v>
      </c>
      <c r="G11" s="13">
        <v>88599</v>
      </c>
      <c r="H11" s="13">
        <v>9083</v>
      </c>
      <c r="I11" s="13">
        <v>60820</v>
      </c>
      <c r="J11" s="13">
        <v>62573</v>
      </c>
      <c r="K11" s="13">
        <v>102061</v>
      </c>
      <c r="L11" s="13">
        <v>84561</v>
      </c>
      <c r="M11" s="13">
        <v>26193</v>
      </c>
      <c r="N11" s="13">
        <v>14952</v>
      </c>
      <c r="O11" s="11">
        <f>SUM(B11:N11)</f>
        <v>754661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297456.04</v>
      </c>
      <c r="C17" s="24">
        <f aca="true" t="shared" si="2" ref="C17:O17">C18+C19+C20+C21+C22+C23</f>
        <v>216168.12</v>
      </c>
      <c r="D17" s="24">
        <f t="shared" si="2"/>
        <v>171819.44999999998</v>
      </c>
      <c r="E17" s="24">
        <f t="shared" si="2"/>
        <v>48542.98</v>
      </c>
      <c r="F17" s="24">
        <f t="shared" si="2"/>
        <v>194271.15</v>
      </c>
      <c r="G17" s="24">
        <f t="shared" si="2"/>
        <v>219013.66</v>
      </c>
      <c r="H17" s="24">
        <f t="shared" si="2"/>
        <v>27081.110000000004</v>
      </c>
      <c r="I17" s="24">
        <f t="shared" si="2"/>
        <v>177048.01</v>
      </c>
      <c r="J17" s="24">
        <f t="shared" si="2"/>
        <v>205504.97</v>
      </c>
      <c r="K17" s="24">
        <f t="shared" si="2"/>
        <v>293583.17000000004</v>
      </c>
      <c r="L17" s="24">
        <f t="shared" si="2"/>
        <v>272235.62</v>
      </c>
      <c r="M17" s="24">
        <f t="shared" si="2"/>
        <v>130786.96999999999</v>
      </c>
      <c r="N17" s="24">
        <f t="shared" si="2"/>
        <v>55485.99999999999</v>
      </c>
      <c r="O17" s="24">
        <f t="shared" si="2"/>
        <v>2308997.25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244778.95</v>
      </c>
      <c r="C18" s="22">
        <f t="shared" si="3"/>
        <v>158040.68</v>
      </c>
      <c r="D18" s="22">
        <f t="shared" si="3"/>
        <v>163642.49</v>
      </c>
      <c r="E18" s="22">
        <f t="shared" si="3"/>
        <v>48573.08</v>
      </c>
      <c r="F18" s="22">
        <f t="shared" si="3"/>
        <v>169129.34</v>
      </c>
      <c r="G18" s="22">
        <f t="shared" si="3"/>
        <v>190944.78</v>
      </c>
      <c r="H18" s="22">
        <f t="shared" si="3"/>
        <v>26167.16</v>
      </c>
      <c r="I18" s="22">
        <f t="shared" si="3"/>
        <v>160301.23</v>
      </c>
      <c r="J18" s="22">
        <f t="shared" si="3"/>
        <v>165153.28</v>
      </c>
      <c r="K18" s="22">
        <f t="shared" si="3"/>
        <v>244227.92</v>
      </c>
      <c r="L18" s="22">
        <f t="shared" si="3"/>
        <v>231019.5</v>
      </c>
      <c r="M18" s="22">
        <f t="shared" si="3"/>
        <v>83973.48</v>
      </c>
      <c r="N18" s="22">
        <f t="shared" si="3"/>
        <v>43917.03</v>
      </c>
      <c r="O18" s="27">
        <f aca="true" t="shared" si="4" ref="O18:O23">SUM(B18:N18)</f>
        <v>1929868.92</v>
      </c>
    </row>
    <row r="19" spans="1:23" ht="18.75" customHeight="1">
      <c r="A19" s="26" t="s">
        <v>36</v>
      </c>
      <c r="B19" s="16">
        <f>IF(B15&lt;&gt;0,ROUND((B15-1)*B18,2),0)</f>
        <v>3753.34</v>
      </c>
      <c r="C19" s="22">
        <f aca="true" t="shared" si="5" ref="C19:N19">IF(C15&lt;&gt;0,ROUND((C15-1)*C18,2),0)</f>
        <v>5545.45</v>
      </c>
      <c r="D19" s="22">
        <f t="shared" si="5"/>
        <v>-1645.46</v>
      </c>
      <c r="E19" s="22">
        <f t="shared" si="5"/>
        <v>-3870.25</v>
      </c>
      <c r="F19" s="22">
        <f t="shared" si="5"/>
        <v>365.35</v>
      </c>
      <c r="G19" s="22">
        <f t="shared" si="5"/>
        <v>7294.19</v>
      </c>
      <c r="H19" s="22">
        <f t="shared" si="5"/>
        <v>3223.04</v>
      </c>
      <c r="I19" s="22">
        <f t="shared" si="5"/>
        <v>-2739.88</v>
      </c>
      <c r="J19" s="22">
        <f t="shared" si="5"/>
        <v>8501.07</v>
      </c>
      <c r="K19" s="22">
        <f t="shared" si="5"/>
        <v>79.26</v>
      </c>
      <c r="L19" s="22">
        <f t="shared" si="5"/>
        <v>-1223.49</v>
      </c>
      <c r="M19" s="22">
        <f t="shared" si="5"/>
        <v>8039.79</v>
      </c>
      <c r="N19" s="22">
        <f t="shared" si="5"/>
        <v>-1819.66</v>
      </c>
      <c r="O19" s="27">
        <f t="shared" si="4"/>
        <v>25502.749999999996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25853.04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191878.66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-57598.5</v>
      </c>
      <c r="C25" s="31">
        <f>+C26+C28+C39+C40+C43-C44</f>
        <v>-39074.1</v>
      </c>
      <c r="D25" s="31">
        <f t="shared" si="6"/>
        <v>-40964.16</v>
      </c>
      <c r="E25" s="31">
        <f t="shared" si="6"/>
        <v>-4837.5</v>
      </c>
      <c r="F25" s="31">
        <f t="shared" si="6"/>
        <v>-31265.3</v>
      </c>
      <c r="G25" s="31">
        <f t="shared" si="6"/>
        <v>-45085.5</v>
      </c>
      <c r="H25" s="31">
        <f t="shared" si="6"/>
        <v>-5830.360000000001</v>
      </c>
      <c r="I25" s="31">
        <f t="shared" si="6"/>
        <v>-39572.9</v>
      </c>
      <c r="J25" s="31">
        <f t="shared" si="6"/>
        <v>-39151.5</v>
      </c>
      <c r="K25" s="31">
        <f t="shared" si="6"/>
        <v>-43000</v>
      </c>
      <c r="L25" s="31">
        <f t="shared" si="6"/>
        <v>-36881.1</v>
      </c>
      <c r="M25" s="31">
        <f t="shared" si="6"/>
        <v>-13373</v>
      </c>
      <c r="N25" s="31">
        <f t="shared" si="6"/>
        <v>-8630.1</v>
      </c>
      <c r="O25" s="31">
        <f t="shared" si="6"/>
        <v>-405264.01999999996</v>
      </c>
    </row>
    <row r="26" spans="1:15" ht="18.75" customHeight="1">
      <c r="A26" s="26" t="s">
        <v>42</v>
      </c>
      <c r="B26" s="32">
        <f>+B27</f>
        <v>-57598.5</v>
      </c>
      <c r="C26" s="32">
        <f>+C27</f>
        <v>-39074.1</v>
      </c>
      <c r="D26" s="32">
        <f aca="true" t="shared" si="7" ref="D26:O26">+D27</f>
        <v>-36197.4</v>
      </c>
      <c r="E26" s="32">
        <f t="shared" si="7"/>
        <v>-4837.5</v>
      </c>
      <c r="F26" s="32">
        <f t="shared" si="7"/>
        <v>-31265.3</v>
      </c>
      <c r="G26" s="32">
        <f t="shared" si="7"/>
        <v>-45085.5</v>
      </c>
      <c r="H26" s="32">
        <f t="shared" si="7"/>
        <v>-4476.3</v>
      </c>
      <c r="I26" s="32">
        <f t="shared" si="7"/>
        <v>-39572.9</v>
      </c>
      <c r="J26" s="32">
        <f t="shared" si="7"/>
        <v>-39151.5</v>
      </c>
      <c r="K26" s="32">
        <f t="shared" si="7"/>
        <v>-43000</v>
      </c>
      <c r="L26" s="32">
        <f t="shared" si="7"/>
        <v>-36881.1</v>
      </c>
      <c r="M26" s="32">
        <f t="shared" si="7"/>
        <v>-13373</v>
      </c>
      <c r="N26" s="32">
        <f t="shared" si="7"/>
        <v>-8630.1</v>
      </c>
      <c r="O26" s="32">
        <f t="shared" si="7"/>
        <v>-399143.19999999995</v>
      </c>
    </row>
    <row r="27" spans="1:26" ht="18.75" customHeight="1">
      <c r="A27" s="28" t="s">
        <v>43</v>
      </c>
      <c r="B27" s="16">
        <f>ROUND((-B9)*$G$3,2)</f>
        <v>-57598.5</v>
      </c>
      <c r="C27" s="16">
        <f aca="true" t="shared" si="8" ref="C27:N27">ROUND((-C9)*$G$3,2)</f>
        <v>-39074.1</v>
      </c>
      <c r="D27" s="16">
        <f t="shared" si="8"/>
        <v>-36197.4</v>
      </c>
      <c r="E27" s="16">
        <f t="shared" si="8"/>
        <v>-4837.5</v>
      </c>
      <c r="F27" s="16">
        <f t="shared" si="8"/>
        <v>-31265.3</v>
      </c>
      <c r="G27" s="16">
        <f t="shared" si="8"/>
        <v>-45085.5</v>
      </c>
      <c r="H27" s="16">
        <f t="shared" si="8"/>
        <v>-4476.3</v>
      </c>
      <c r="I27" s="16">
        <f t="shared" si="8"/>
        <v>-39572.9</v>
      </c>
      <c r="J27" s="16">
        <f t="shared" si="8"/>
        <v>-39151.5</v>
      </c>
      <c r="K27" s="16">
        <f t="shared" si="8"/>
        <v>-43000</v>
      </c>
      <c r="L27" s="16">
        <f t="shared" si="8"/>
        <v>-36881.1</v>
      </c>
      <c r="M27" s="16">
        <f t="shared" si="8"/>
        <v>-13373</v>
      </c>
      <c r="N27" s="16">
        <f t="shared" si="8"/>
        <v>-8630.1</v>
      </c>
      <c r="O27" s="33">
        <f aca="true" t="shared" si="9" ref="O27:O44">SUM(B27:N27)</f>
        <v>-399143.19999999995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-4766.76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-1354.06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-6120.82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-4766.76</v>
      </c>
      <c r="E29" s="34">
        <v>0</v>
      </c>
      <c r="F29" s="34">
        <v>0</v>
      </c>
      <c r="G29" s="34">
        <v>0</v>
      </c>
      <c r="H29" s="34">
        <v>-1354.06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-6120.82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239857.53999999998</v>
      </c>
      <c r="C42" s="37">
        <f aca="true" t="shared" si="11" ref="C42:N42">+C17+C25</f>
        <v>177094.02</v>
      </c>
      <c r="D42" s="37">
        <f t="shared" si="11"/>
        <v>130855.28999999998</v>
      </c>
      <c r="E42" s="37">
        <f t="shared" si="11"/>
        <v>43705.48</v>
      </c>
      <c r="F42" s="37">
        <f t="shared" si="11"/>
        <v>163005.85</v>
      </c>
      <c r="G42" s="37">
        <f t="shared" si="11"/>
        <v>173928.16</v>
      </c>
      <c r="H42" s="37">
        <f t="shared" si="11"/>
        <v>21250.750000000004</v>
      </c>
      <c r="I42" s="37">
        <f t="shared" si="11"/>
        <v>137475.11000000002</v>
      </c>
      <c r="J42" s="37">
        <f t="shared" si="11"/>
        <v>166353.47</v>
      </c>
      <c r="K42" s="37">
        <f t="shared" si="11"/>
        <v>250583.17000000004</v>
      </c>
      <c r="L42" s="37">
        <f t="shared" si="11"/>
        <v>235354.52</v>
      </c>
      <c r="M42" s="37">
        <f t="shared" si="11"/>
        <v>117413.96999999999</v>
      </c>
      <c r="N42" s="37">
        <f t="shared" si="11"/>
        <v>46855.899999999994</v>
      </c>
      <c r="O42" s="37">
        <f>SUM(B42:N42)</f>
        <v>1903733.2299999997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239857.55</v>
      </c>
      <c r="C48" s="52">
        <f t="shared" si="12"/>
        <v>177094.01</v>
      </c>
      <c r="D48" s="52">
        <f t="shared" si="12"/>
        <v>130855.28</v>
      </c>
      <c r="E48" s="52">
        <f t="shared" si="12"/>
        <v>43705.48</v>
      </c>
      <c r="F48" s="52">
        <f t="shared" si="12"/>
        <v>163005.85</v>
      </c>
      <c r="G48" s="52">
        <f t="shared" si="12"/>
        <v>173928.16</v>
      </c>
      <c r="H48" s="52">
        <f t="shared" si="12"/>
        <v>21250.74</v>
      </c>
      <c r="I48" s="52">
        <f t="shared" si="12"/>
        <v>137475.11</v>
      </c>
      <c r="J48" s="52">
        <f t="shared" si="12"/>
        <v>166353.47</v>
      </c>
      <c r="K48" s="52">
        <f t="shared" si="12"/>
        <v>250583.17</v>
      </c>
      <c r="L48" s="52">
        <f t="shared" si="12"/>
        <v>235354.52</v>
      </c>
      <c r="M48" s="52">
        <f t="shared" si="12"/>
        <v>117413.97</v>
      </c>
      <c r="N48" s="52">
        <f t="shared" si="12"/>
        <v>46855.89</v>
      </c>
      <c r="O48" s="37">
        <f t="shared" si="12"/>
        <v>1903733.1999999997</v>
      </c>
      <c r="Q48"/>
    </row>
    <row r="49" spans="1:18" ht="18.75" customHeight="1">
      <c r="A49" s="26" t="s">
        <v>61</v>
      </c>
      <c r="B49" s="52">
        <v>199206.99</v>
      </c>
      <c r="C49" s="52">
        <v>129303.22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328510.20999999996</v>
      </c>
      <c r="P49"/>
      <c r="Q49"/>
      <c r="R49" s="44"/>
    </row>
    <row r="50" spans="1:16" ht="18.75" customHeight="1">
      <c r="A50" s="26" t="s">
        <v>62</v>
      </c>
      <c r="B50" s="52">
        <v>40650.56</v>
      </c>
      <c r="C50" s="52">
        <v>47790.79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88441.35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130855.28</v>
      </c>
      <c r="E51" s="53">
        <v>0</v>
      </c>
      <c r="F51" s="53">
        <v>0</v>
      </c>
      <c r="G51" s="53">
        <v>0</v>
      </c>
      <c r="H51" s="52">
        <v>21250.74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152106.02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43705.48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43705.48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163005.85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163005.85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173928.16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173928.16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137475.11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137475.11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166353.47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166353.47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250583.17</v>
      </c>
      <c r="L57" s="32">
        <v>235354.52</v>
      </c>
      <c r="M57" s="53">
        <v>0</v>
      </c>
      <c r="N57" s="53">
        <v>0</v>
      </c>
      <c r="O57" s="37">
        <f t="shared" si="13"/>
        <v>485937.69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117413.97</v>
      </c>
      <c r="N58" s="53">
        <v>0</v>
      </c>
      <c r="O58" s="37">
        <f t="shared" si="13"/>
        <v>117413.97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46855.89</v>
      </c>
      <c r="O59" s="56">
        <f t="shared" si="13"/>
        <v>46855.89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2020-01-02T22:03:19Z</dcterms:modified>
  <cp:category/>
  <cp:version/>
  <cp:contentType/>
  <cp:contentStatus/>
</cp:coreProperties>
</file>