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<sst xmlns="http://schemas.openxmlformats.org/spreadsheetml/2006/main" count="100" uniqueCount="98">
  <si>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</si>
  <si>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</si>
  <si>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</si>
  <si>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</si>
  <si>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</si>
  <si>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</si>
  <si>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</si>
  <si>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</si>
  <si>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</si>
  <si>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</si>
  <si>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</si>
  <si>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</si>
  <si>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</si>
  <si>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</si>
  <si>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</si>
  <si>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</si>
  <si>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</si>
  <si>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</si>
  <si>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</si>
  <si>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</si>
  <si>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</si>
  <si>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</si>
  <si>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</si>
  <si>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</si>
  <si>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</si>
  <si>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</si>
  <si>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</si>
  <si>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</si>
  <si>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</si>
  <si>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</si>
  <si>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</si>
  <si>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</si>
  <si>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</si>
  <si>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</si>
  <si>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</si>
  <si>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</si>
  <si>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</si>
  <si>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</si>
  <si>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</si>
  <si>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</si>
  <si>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</si>
  <si>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</si>
  <si>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</si>
  <si>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</si>
  <si>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</si>
  <si>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</si>
  <si>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</si>
  <si>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</si>
  <si>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</si>
  <si>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</si>
  <si>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</si>
  <si>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</si>
  <si>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</si>
  <si>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</si>
  <si>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</si>
  <si>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</si>
  <si>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</si>
  <si>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</si>
  <si>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</si>
  <si>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</si>
  <si>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</si>
  <si>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</si>
  <si>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</si>
  <si>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</si>
  <si>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</si>
  <si>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</si>
  <si>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</si>
  <si>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</si>
  <si>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</si>
  <si>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</si>
  <si>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</si>
  <si>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</si>
  <si>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</si>
  <si>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</si>
  <si>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</si>
  <si>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</si>
  <si>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</si>
  <si>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</si>
  <si>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</si>
  <si>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</si>
  <si>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</si>
  <si>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</si>
  <si>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</si>
  <si>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</si>
  <si>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</si>
  <si>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</si>
  <si>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</si>
  <si>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</si>
  <si>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</si>
  <si>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</si>
  <si>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</si>
  <si>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</si>
  <si>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</si>
  <si>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</si>
  <si>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</si>
  <si>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</si>
  <si>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OPERAÇÃO 06/02/19 - VENCIMENTO 13/02/19</t>
  </si>
  <si>
    <t>4.2.7. Banco Luso Brasileiro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</si>
</sst>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82</xdr:row>
      <xdr:rowOff>0</xdr:rowOff>
    </xdr:from>
    <xdr:to>
      <xdr:col>2</xdr:col>
      <xdr:colOff>638175</xdr:colOff>
      <xdr:row>82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6024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638175</xdr:colOff>
      <xdr:row>82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6024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638175</xdr:colOff>
      <xdr:row>82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6024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94</v>
      </c>
      <c r="G6" s="3" t="s">
        <v>93</v>
      </c>
      <c r="H6" s="59" t="s">
        <v>26</v>
      </c>
      <c r="I6" s="59" t="s">
        <v>95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435077</v>
      </c>
      <c r="C7" s="10">
        <f t="shared" si="0"/>
        <v>311619</v>
      </c>
      <c r="D7" s="10">
        <f t="shared" si="0"/>
        <v>326453</v>
      </c>
      <c r="E7" s="10">
        <f t="shared" si="0"/>
        <v>58142</v>
      </c>
      <c r="F7" s="10">
        <f t="shared" si="0"/>
        <v>279460</v>
      </c>
      <c r="G7" s="10">
        <f t="shared" si="0"/>
        <v>449888</v>
      </c>
      <c r="H7" s="10">
        <f t="shared" si="0"/>
        <v>315781</v>
      </c>
      <c r="I7" s="10">
        <f t="shared" si="0"/>
        <v>59238</v>
      </c>
      <c r="J7" s="10">
        <f t="shared" si="0"/>
        <v>390691</v>
      </c>
      <c r="K7" s="10">
        <f t="shared" si="0"/>
        <v>267645</v>
      </c>
      <c r="L7" s="10">
        <f t="shared" si="0"/>
        <v>327673</v>
      </c>
      <c r="M7" s="10">
        <f t="shared" si="0"/>
        <v>128975</v>
      </c>
      <c r="N7" s="10">
        <f t="shared" si="0"/>
        <v>85136</v>
      </c>
      <c r="O7" s="10">
        <f>+O8+O18+O22</f>
        <v>3435778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219406</v>
      </c>
      <c r="C8" s="12">
        <f t="shared" si="1"/>
        <v>167823</v>
      </c>
      <c r="D8" s="12">
        <f t="shared" si="1"/>
        <v>189417</v>
      </c>
      <c r="E8" s="12">
        <f t="shared" si="1"/>
        <v>30577</v>
      </c>
      <c r="F8" s="12">
        <f t="shared" si="1"/>
        <v>151600</v>
      </c>
      <c r="G8" s="12">
        <f t="shared" si="1"/>
        <v>246564</v>
      </c>
      <c r="H8" s="12">
        <f t="shared" si="1"/>
        <v>164335</v>
      </c>
      <c r="I8" s="12">
        <f t="shared" si="1"/>
        <v>31627</v>
      </c>
      <c r="J8" s="12">
        <f t="shared" si="1"/>
        <v>215992</v>
      </c>
      <c r="K8" s="12">
        <f t="shared" si="1"/>
        <v>144467</v>
      </c>
      <c r="L8" s="12">
        <f t="shared" si="1"/>
        <v>167834</v>
      </c>
      <c r="M8" s="12">
        <f t="shared" si="1"/>
        <v>73523</v>
      </c>
      <c r="N8" s="12">
        <f t="shared" si="1"/>
        <v>51348</v>
      </c>
      <c r="O8" s="12">
        <f>SUM(B8:N8)</f>
        <v>1854513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88</v>
      </c>
      <c r="B9" s="14">
        <v>20128</v>
      </c>
      <c r="C9" s="14">
        <v>18834</v>
      </c>
      <c r="D9" s="14">
        <v>12670</v>
      </c>
      <c r="E9" s="14">
        <v>2513</v>
      </c>
      <c r="F9" s="14">
        <v>11050</v>
      </c>
      <c r="G9" s="14">
        <v>20982</v>
      </c>
      <c r="H9" s="14">
        <v>19036</v>
      </c>
      <c r="I9" s="14">
        <v>3380</v>
      </c>
      <c r="J9" s="14">
        <v>13305</v>
      </c>
      <c r="K9" s="14">
        <v>15166</v>
      </c>
      <c r="L9" s="14">
        <v>12096</v>
      </c>
      <c r="M9" s="14">
        <v>7651</v>
      </c>
      <c r="N9" s="14">
        <v>5669</v>
      </c>
      <c r="O9" s="12">
        <f aca="true" t="shared" si="2" ref="O9:O17">SUM(B9:N9)</f>
        <v>162480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190472</v>
      </c>
      <c r="C10" s="14">
        <f>C11+C12+C13</f>
        <v>142386</v>
      </c>
      <c r="D10" s="14">
        <f>D11+D12+D13</f>
        <v>169436</v>
      </c>
      <c r="E10" s="14">
        <f>E11+E12+E13</f>
        <v>26886</v>
      </c>
      <c r="F10" s="14">
        <f aca="true" t="shared" si="3" ref="F10:N10">F11+F12+F13</f>
        <v>134219</v>
      </c>
      <c r="G10" s="14">
        <f t="shared" si="3"/>
        <v>215043</v>
      </c>
      <c r="H10" s="14">
        <f>H11+H12+H13</f>
        <v>139177</v>
      </c>
      <c r="I10" s="14">
        <f>I11+I12+I13</f>
        <v>27012</v>
      </c>
      <c r="J10" s="14">
        <f>J11+J12+J13</f>
        <v>193691</v>
      </c>
      <c r="K10" s="14">
        <f>K11+K12+K13</f>
        <v>123538</v>
      </c>
      <c r="L10" s="14">
        <f>L11+L12+L13</f>
        <v>148444</v>
      </c>
      <c r="M10" s="14">
        <f t="shared" si="3"/>
        <v>63261</v>
      </c>
      <c r="N10" s="14">
        <f t="shared" si="3"/>
        <v>44215</v>
      </c>
      <c r="O10" s="12">
        <f t="shared" si="2"/>
        <v>1617780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92796</v>
      </c>
      <c r="C11" s="14">
        <v>70833</v>
      </c>
      <c r="D11" s="14">
        <v>78607</v>
      </c>
      <c r="E11" s="14">
        <v>12993</v>
      </c>
      <c r="F11" s="14">
        <v>63555</v>
      </c>
      <c r="G11" s="14">
        <v>103927</v>
      </c>
      <c r="H11" s="14">
        <v>69297</v>
      </c>
      <c r="I11" s="14">
        <v>13630</v>
      </c>
      <c r="J11" s="14">
        <v>95384</v>
      </c>
      <c r="K11" s="14">
        <v>60175</v>
      </c>
      <c r="L11" s="14">
        <v>72050</v>
      </c>
      <c r="M11" s="14">
        <v>30046</v>
      </c>
      <c r="N11" s="14">
        <v>20287</v>
      </c>
      <c r="O11" s="12">
        <f t="shared" si="2"/>
        <v>783580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94902</v>
      </c>
      <c r="C12" s="14">
        <v>68505</v>
      </c>
      <c r="D12" s="14">
        <v>88637</v>
      </c>
      <c r="E12" s="14">
        <v>13302</v>
      </c>
      <c r="F12" s="14">
        <v>68116</v>
      </c>
      <c r="G12" s="14">
        <v>106073</v>
      </c>
      <c r="H12" s="14">
        <v>67209</v>
      </c>
      <c r="I12" s="14">
        <v>12904</v>
      </c>
      <c r="J12" s="14">
        <v>95993</v>
      </c>
      <c r="K12" s="14">
        <v>61363</v>
      </c>
      <c r="L12" s="14">
        <v>74299</v>
      </c>
      <c r="M12" s="14">
        <v>32237</v>
      </c>
      <c r="N12" s="14">
        <v>23297</v>
      </c>
      <c r="O12" s="12">
        <f t="shared" si="2"/>
        <v>806837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2774</v>
      </c>
      <c r="C13" s="14">
        <v>3048</v>
      </c>
      <c r="D13" s="14">
        <v>2192</v>
      </c>
      <c r="E13" s="14">
        <v>591</v>
      </c>
      <c r="F13" s="14">
        <v>2548</v>
      </c>
      <c r="G13" s="14">
        <v>5043</v>
      </c>
      <c r="H13" s="14">
        <v>2671</v>
      </c>
      <c r="I13" s="14">
        <v>478</v>
      </c>
      <c r="J13" s="14">
        <v>2314</v>
      </c>
      <c r="K13" s="14">
        <v>2000</v>
      </c>
      <c r="L13" s="14">
        <v>2095</v>
      </c>
      <c r="M13" s="14">
        <v>978</v>
      </c>
      <c r="N13" s="14">
        <v>631</v>
      </c>
      <c r="O13" s="12">
        <f t="shared" si="2"/>
        <v>27363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8806</v>
      </c>
      <c r="C14" s="14">
        <f>C15+C16+C17</f>
        <v>6603</v>
      </c>
      <c r="D14" s="14">
        <f>D15+D16+D17</f>
        <v>7311</v>
      </c>
      <c r="E14" s="14">
        <f>E15+E16+E17</f>
        <v>1178</v>
      </c>
      <c r="F14" s="14">
        <f aca="true" t="shared" si="4" ref="F14:N14">F15+F16+F17</f>
        <v>6331</v>
      </c>
      <c r="G14" s="14">
        <f t="shared" si="4"/>
        <v>10539</v>
      </c>
      <c r="H14" s="14">
        <f>H15+H16+H17</f>
        <v>6122</v>
      </c>
      <c r="I14" s="14">
        <f>I15+I16+I17</f>
        <v>1235</v>
      </c>
      <c r="J14" s="14">
        <f>J15+J16+J17</f>
        <v>8996</v>
      </c>
      <c r="K14" s="14">
        <f>K15+K16+K17</f>
        <v>5763</v>
      </c>
      <c r="L14" s="14">
        <f>L15+L16+L17</f>
        <v>7294</v>
      </c>
      <c r="M14" s="14">
        <f t="shared" si="4"/>
        <v>2611</v>
      </c>
      <c r="N14" s="14">
        <f t="shared" si="4"/>
        <v>1464</v>
      </c>
      <c r="O14" s="12">
        <f t="shared" si="2"/>
        <v>74253</v>
      </c>
    </row>
    <row r="15" spans="1:26" ht="18.75" customHeight="1">
      <c r="A15" s="15" t="s">
        <v>13</v>
      </c>
      <c r="B15" s="14">
        <v>8788</v>
      </c>
      <c r="C15" s="14">
        <v>6591</v>
      </c>
      <c r="D15" s="14">
        <v>7302</v>
      </c>
      <c r="E15" s="14">
        <v>1172</v>
      </c>
      <c r="F15" s="14">
        <v>6324</v>
      </c>
      <c r="G15" s="14">
        <v>10526</v>
      </c>
      <c r="H15" s="14">
        <v>6108</v>
      </c>
      <c r="I15" s="14">
        <v>1233</v>
      </c>
      <c r="J15" s="14">
        <v>8979</v>
      </c>
      <c r="K15" s="14">
        <v>5755</v>
      </c>
      <c r="L15" s="14">
        <v>7290</v>
      </c>
      <c r="M15" s="14">
        <v>2610</v>
      </c>
      <c r="N15" s="14">
        <v>1462</v>
      </c>
      <c r="O15" s="12">
        <f t="shared" si="2"/>
        <v>74140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8</v>
      </c>
      <c r="C16" s="14">
        <v>6</v>
      </c>
      <c r="D16" s="14">
        <v>6</v>
      </c>
      <c r="E16" s="14">
        <v>2</v>
      </c>
      <c r="F16" s="14">
        <v>2</v>
      </c>
      <c r="G16" s="14">
        <v>8</v>
      </c>
      <c r="H16" s="14">
        <v>6</v>
      </c>
      <c r="I16" s="14">
        <v>2</v>
      </c>
      <c r="J16" s="14">
        <v>6</v>
      </c>
      <c r="K16" s="14">
        <v>3</v>
      </c>
      <c r="L16" s="14">
        <v>3</v>
      </c>
      <c r="M16" s="14">
        <v>1</v>
      </c>
      <c r="N16" s="14">
        <v>2</v>
      </c>
      <c r="O16" s="12">
        <f t="shared" si="2"/>
        <v>55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10</v>
      </c>
      <c r="C17" s="14">
        <v>6</v>
      </c>
      <c r="D17" s="14">
        <v>3</v>
      </c>
      <c r="E17" s="14">
        <v>4</v>
      </c>
      <c r="F17" s="14">
        <v>5</v>
      </c>
      <c r="G17" s="14">
        <v>5</v>
      </c>
      <c r="H17" s="14">
        <v>8</v>
      </c>
      <c r="I17" s="14">
        <v>0</v>
      </c>
      <c r="J17" s="14">
        <v>11</v>
      </c>
      <c r="K17" s="14">
        <v>5</v>
      </c>
      <c r="L17" s="14">
        <v>1</v>
      </c>
      <c r="M17" s="14">
        <v>0</v>
      </c>
      <c r="N17" s="14">
        <v>0</v>
      </c>
      <c r="O17" s="12">
        <f t="shared" si="2"/>
        <v>58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136018</v>
      </c>
      <c r="C18" s="18">
        <f>C19+C20+C21</f>
        <v>81466</v>
      </c>
      <c r="D18" s="18">
        <f>D19+D20+D21</f>
        <v>74402</v>
      </c>
      <c r="E18" s="18">
        <f>E19+E20+E21</f>
        <v>13734</v>
      </c>
      <c r="F18" s="18">
        <f aca="true" t="shared" si="5" ref="F18:N18">F19+F20+F21</f>
        <v>68542</v>
      </c>
      <c r="G18" s="18">
        <f t="shared" si="5"/>
        <v>109059</v>
      </c>
      <c r="H18" s="18">
        <f>H19+H20+H21</f>
        <v>89116</v>
      </c>
      <c r="I18" s="18">
        <f>I19+I20+I21</f>
        <v>16140</v>
      </c>
      <c r="J18" s="18">
        <f>J19+J20+J21</f>
        <v>111747</v>
      </c>
      <c r="K18" s="18">
        <f>K19+K20+K21</f>
        <v>73639</v>
      </c>
      <c r="L18" s="18">
        <f>L19+L20+L21</f>
        <v>109085</v>
      </c>
      <c r="M18" s="18">
        <f t="shared" si="5"/>
        <v>39917</v>
      </c>
      <c r="N18" s="18">
        <f t="shared" si="5"/>
        <v>24225</v>
      </c>
      <c r="O18" s="12">
        <f aca="true" t="shared" si="6" ref="O18:O24">SUM(B18:N18)</f>
        <v>947090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70393</v>
      </c>
      <c r="C19" s="14">
        <v>45588</v>
      </c>
      <c r="D19" s="14">
        <v>37520</v>
      </c>
      <c r="E19" s="14">
        <v>7527</v>
      </c>
      <c r="F19" s="14">
        <v>35908</v>
      </c>
      <c r="G19" s="14">
        <v>57381</v>
      </c>
      <c r="H19" s="14">
        <v>48919</v>
      </c>
      <c r="I19" s="14">
        <v>9078</v>
      </c>
      <c r="J19" s="14">
        <v>60262</v>
      </c>
      <c r="K19" s="14">
        <v>39110</v>
      </c>
      <c r="L19" s="14">
        <v>57056</v>
      </c>
      <c r="M19" s="14">
        <v>21041</v>
      </c>
      <c r="N19" s="14">
        <v>12276</v>
      </c>
      <c r="O19" s="12">
        <f t="shared" si="6"/>
        <v>502059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64288</v>
      </c>
      <c r="C20" s="14">
        <v>34837</v>
      </c>
      <c r="D20" s="14">
        <v>36142</v>
      </c>
      <c r="E20" s="14">
        <v>6002</v>
      </c>
      <c r="F20" s="14">
        <v>31789</v>
      </c>
      <c r="G20" s="14">
        <v>50022</v>
      </c>
      <c r="H20" s="14">
        <v>39231</v>
      </c>
      <c r="I20" s="14">
        <v>6893</v>
      </c>
      <c r="J20" s="14">
        <v>50440</v>
      </c>
      <c r="K20" s="14">
        <v>33705</v>
      </c>
      <c r="L20" s="14">
        <v>50970</v>
      </c>
      <c r="M20" s="14">
        <v>18441</v>
      </c>
      <c r="N20" s="14">
        <v>11730</v>
      </c>
      <c r="O20" s="12">
        <f t="shared" si="6"/>
        <v>434490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1337</v>
      </c>
      <c r="C21" s="14">
        <v>1041</v>
      </c>
      <c r="D21" s="14">
        <v>740</v>
      </c>
      <c r="E21" s="14">
        <v>205</v>
      </c>
      <c r="F21" s="14">
        <v>845</v>
      </c>
      <c r="G21" s="14">
        <v>1656</v>
      </c>
      <c r="H21" s="14">
        <v>966</v>
      </c>
      <c r="I21" s="14">
        <v>169</v>
      </c>
      <c r="J21" s="14">
        <v>1045</v>
      </c>
      <c r="K21" s="14">
        <v>824</v>
      </c>
      <c r="L21" s="14">
        <v>1059</v>
      </c>
      <c r="M21" s="14">
        <v>435</v>
      </c>
      <c r="N21" s="14">
        <v>219</v>
      </c>
      <c r="O21" s="12">
        <f t="shared" si="6"/>
        <v>10541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79653</v>
      </c>
      <c r="C22" s="14">
        <f>C23+C24</f>
        <v>62330</v>
      </c>
      <c r="D22" s="14">
        <f>D23+D24</f>
        <v>62634</v>
      </c>
      <c r="E22" s="14">
        <f>E23+E24</f>
        <v>13831</v>
      </c>
      <c r="F22" s="14">
        <f aca="true" t="shared" si="7" ref="F22:N22">F23+F24</f>
        <v>59318</v>
      </c>
      <c r="G22" s="14">
        <f t="shared" si="7"/>
        <v>94265</v>
      </c>
      <c r="H22" s="14">
        <f>H23+H24</f>
        <v>62330</v>
      </c>
      <c r="I22" s="14">
        <f>I23+I24</f>
        <v>11471</v>
      </c>
      <c r="J22" s="14">
        <f>J23+J24</f>
        <v>62952</v>
      </c>
      <c r="K22" s="14">
        <f>K23+K24</f>
        <v>49539</v>
      </c>
      <c r="L22" s="14">
        <f>L23+L24</f>
        <v>50754</v>
      </c>
      <c r="M22" s="14">
        <f t="shared" si="7"/>
        <v>15535</v>
      </c>
      <c r="N22" s="14">
        <f t="shared" si="7"/>
        <v>9563</v>
      </c>
      <c r="O22" s="12">
        <f t="shared" si="6"/>
        <v>634175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63572</v>
      </c>
      <c r="C23" s="14">
        <v>51667</v>
      </c>
      <c r="D23" s="14">
        <v>50647</v>
      </c>
      <c r="E23" s="14">
        <v>11512</v>
      </c>
      <c r="F23" s="14">
        <v>48016</v>
      </c>
      <c r="G23" s="14">
        <v>77865</v>
      </c>
      <c r="H23" s="14">
        <v>52916</v>
      </c>
      <c r="I23" s="14">
        <v>9960</v>
      </c>
      <c r="J23" s="14">
        <v>51596</v>
      </c>
      <c r="K23" s="14">
        <v>41691</v>
      </c>
      <c r="L23" s="14">
        <v>41496</v>
      </c>
      <c r="M23" s="14">
        <v>12895</v>
      </c>
      <c r="N23" s="14">
        <v>7441</v>
      </c>
      <c r="O23" s="12">
        <f t="shared" si="6"/>
        <v>521274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16081</v>
      </c>
      <c r="C24" s="14">
        <v>10663</v>
      </c>
      <c r="D24" s="14">
        <v>11987</v>
      </c>
      <c r="E24" s="14">
        <v>2319</v>
      </c>
      <c r="F24" s="14">
        <v>11302</v>
      </c>
      <c r="G24" s="14">
        <v>16400</v>
      </c>
      <c r="H24" s="14">
        <v>9414</v>
      </c>
      <c r="I24" s="14">
        <v>1511</v>
      </c>
      <c r="J24" s="14">
        <v>11356</v>
      </c>
      <c r="K24" s="14">
        <v>7848</v>
      </c>
      <c r="L24" s="14">
        <v>9258</v>
      </c>
      <c r="M24" s="14">
        <v>2640</v>
      </c>
      <c r="N24" s="14">
        <v>2122</v>
      </c>
      <c r="O24" s="12">
        <f t="shared" si="6"/>
        <v>112901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89</v>
      </c>
      <c r="B28" s="56">
        <f>B29+B30</f>
        <v>955555.7112</v>
      </c>
      <c r="C28" s="56">
        <f aca="true" t="shared" si="8" ref="C28:N28">C29+C30</f>
        <v>723752.8338999999</v>
      </c>
      <c r="D28" s="56">
        <f t="shared" si="8"/>
        <v>651703.0171</v>
      </c>
      <c r="E28" s="56">
        <f t="shared" si="8"/>
        <v>172059.6206</v>
      </c>
      <c r="F28" s="56">
        <f t="shared" si="8"/>
        <v>640390.4700000001</v>
      </c>
      <c r="G28" s="56">
        <f t="shared" si="8"/>
        <v>839794.5144000001</v>
      </c>
      <c r="H28" s="56">
        <f t="shared" si="8"/>
        <v>687988.0056</v>
      </c>
      <c r="I28" s="56">
        <f t="shared" si="8"/>
        <v>140696.17380000002</v>
      </c>
      <c r="J28" s="56">
        <f t="shared" si="8"/>
        <v>863122.2194000001</v>
      </c>
      <c r="K28" s="56">
        <f t="shared" si="8"/>
        <v>682995.577</v>
      </c>
      <c r="L28" s="56">
        <f t="shared" si="8"/>
        <v>809548.4922</v>
      </c>
      <c r="M28" s="56">
        <f t="shared" si="8"/>
        <v>400753.6475</v>
      </c>
      <c r="N28" s="56">
        <f t="shared" si="8"/>
        <v>225581.00160000002</v>
      </c>
      <c r="O28" s="56">
        <f>SUM(B28:N28)</f>
        <v>7793941.2842999995</v>
      </c>
      <c r="Q28" s="62"/>
    </row>
    <row r="29" spans="1:15" ht="18.75" customHeight="1">
      <c r="A29" s="54" t="s">
        <v>54</v>
      </c>
      <c r="B29" s="52">
        <f aca="true" t="shared" si="9" ref="B29:N29">B26*B7</f>
        <v>950904.2912</v>
      </c>
      <c r="C29" s="52">
        <f t="shared" si="9"/>
        <v>716131.6238999999</v>
      </c>
      <c r="D29" s="52">
        <f t="shared" si="9"/>
        <v>640076.3971000001</v>
      </c>
      <c r="E29" s="52">
        <f t="shared" si="9"/>
        <v>172059.6206</v>
      </c>
      <c r="F29" s="52">
        <f t="shared" si="9"/>
        <v>629204.1900000001</v>
      </c>
      <c r="G29" s="52">
        <f t="shared" si="9"/>
        <v>835127.0944000001</v>
      </c>
      <c r="H29" s="52">
        <f t="shared" si="9"/>
        <v>684486.8956</v>
      </c>
      <c r="I29" s="52">
        <f t="shared" si="9"/>
        <v>140696.17380000002</v>
      </c>
      <c r="J29" s="52">
        <f t="shared" si="9"/>
        <v>849127.8194</v>
      </c>
      <c r="K29" s="52">
        <f t="shared" si="9"/>
        <v>664990.767</v>
      </c>
      <c r="L29" s="52">
        <f t="shared" si="9"/>
        <v>796704.1322</v>
      </c>
      <c r="M29" s="52">
        <f t="shared" si="9"/>
        <v>395501.8375</v>
      </c>
      <c r="N29" s="52">
        <f t="shared" si="9"/>
        <v>223320.2416</v>
      </c>
      <c r="O29" s="53">
        <f>SUM(B29:N29)</f>
        <v>7698331.084300001</v>
      </c>
    </row>
    <row r="30" spans="1:26" ht="18.75" customHeight="1">
      <c r="A30" s="17" t="s">
        <v>52</v>
      </c>
      <c r="B30" s="52">
        <v>4651.42</v>
      </c>
      <c r="C30" s="52">
        <v>7621.21</v>
      </c>
      <c r="D30" s="52">
        <v>11626.62</v>
      </c>
      <c r="E30" s="52">
        <v>0</v>
      </c>
      <c r="F30" s="52">
        <v>11186.28</v>
      </c>
      <c r="G30" s="52">
        <v>4667.42</v>
      </c>
      <c r="H30" s="52">
        <v>3501.11</v>
      </c>
      <c r="I30" s="52">
        <v>0</v>
      </c>
      <c r="J30" s="52">
        <v>13994.4</v>
      </c>
      <c r="K30" s="52">
        <v>18004.81</v>
      </c>
      <c r="L30" s="52">
        <v>12844.36</v>
      </c>
      <c r="M30" s="52">
        <v>5251.81</v>
      </c>
      <c r="N30" s="52">
        <v>2260.76</v>
      </c>
      <c r="O30" s="53">
        <f>SUM(B30:N30)</f>
        <v>95610.2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87</v>
      </c>
      <c r="B32" s="25">
        <f aca="true" t="shared" si="10" ref="B32:O32">+B33+B35+B43+B44+B45-B46</f>
        <v>-86550.4</v>
      </c>
      <c r="C32" s="25">
        <f t="shared" si="10"/>
        <v>-80986.2</v>
      </c>
      <c r="D32" s="25">
        <f t="shared" si="10"/>
        <v>-153816.04</v>
      </c>
      <c r="E32" s="25">
        <f t="shared" si="10"/>
        <v>-10805.9</v>
      </c>
      <c r="F32" s="25">
        <f t="shared" si="10"/>
        <v>-48015</v>
      </c>
      <c r="G32" s="25">
        <f t="shared" si="10"/>
        <v>-90722.6</v>
      </c>
      <c r="H32" s="25">
        <f t="shared" si="10"/>
        <v>-81854.8</v>
      </c>
      <c r="I32" s="25">
        <f t="shared" si="10"/>
        <v>-16034</v>
      </c>
      <c r="J32" s="25">
        <f t="shared" si="10"/>
        <v>-57211.5</v>
      </c>
      <c r="K32" s="25">
        <f t="shared" si="10"/>
        <v>-78037.02</v>
      </c>
      <c r="L32" s="25">
        <f t="shared" si="10"/>
        <v>-52012.8</v>
      </c>
      <c r="M32" s="25">
        <f t="shared" si="10"/>
        <v>-32899.3</v>
      </c>
      <c r="N32" s="25">
        <f t="shared" si="10"/>
        <v>-24376.7</v>
      </c>
      <c r="O32" s="25">
        <f t="shared" si="10"/>
        <v>-813322.26</v>
      </c>
    </row>
    <row r="33" spans="1:15" ht="18.75" customHeight="1">
      <c r="A33" s="17" t="s">
        <v>55</v>
      </c>
      <c r="B33" s="26">
        <f>+B34</f>
        <v>-86550.4</v>
      </c>
      <c r="C33" s="26">
        <f aca="true" t="shared" si="11" ref="C33:O33">+C34</f>
        <v>-80986.2</v>
      </c>
      <c r="D33" s="26">
        <f t="shared" si="11"/>
        <v>-54481</v>
      </c>
      <c r="E33" s="26">
        <f t="shared" si="11"/>
        <v>-10805.9</v>
      </c>
      <c r="F33" s="26">
        <f t="shared" si="11"/>
        <v>-47515</v>
      </c>
      <c r="G33" s="26">
        <f t="shared" si="11"/>
        <v>-90222.6</v>
      </c>
      <c r="H33" s="26">
        <f t="shared" si="11"/>
        <v>-81854.8</v>
      </c>
      <c r="I33" s="26">
        <f t="shared" si="11"/>
        <v>-14534</v>
      </c>
      <c r="J33" s="26">
        <f t="shared" si="11"/>
        <v>-57211.5</v>
      </c>
      <c r="K33" s="26">
        <f t="shared" si="11"/>
        <v>-65213.8</v>
      </c>
      <c r="L33" s="26">
        <f t="shared" si="11"/>
        <v>-52012.8</v>
      </c>
      <c r="M33" s="26">
        <f t="shared" si="11"/>
        <v>-32899.3</v>
      </c>
      <c r="N33" s="26">
        <f t="shared" si="11"/>
        <v>-24376.7</v>
      </c>
      <c r="O33" s="26">
        <f t="shared" si="11"/>
        <v>-698664</v>
      </c>
    </row>
    <row r="34" spans="1:26" ht="18.75" customHeight="1">
      <c r="A34" s="13" t="s">
        <v>56</v>
      </c>
      <c r="B34" s="20">
        <f>ROUND(-B9*$D$3,2)</f>
        <v>-86550.4</v>
      </c>
      <c r="C34" s="20">
        <f>ROUND(-C9*$D$3,2)</f>
        <v>-80986.2</v>
      </c>
      <c r="D34" s="20">
        <f>ROUND(-D9*$D$3,2)</f>
        <v>-54481</v>
      </c>
      <c r="E34" s="20">
        <f>ROUND(-E9*$D$3,2)</f>
        <v>-10805.9</v>
      </c>
      <c r="F34" s="20">
        <f aca="true" t="shared" si="12" ref="F34:N34">ROUND(-F9*$D$3,2)</f>
        <v>-47515</v>
      </c>
      <c r="G34" s="20">
        <f t="shared" si="12"/>
        <v>-90222.6</v>
      </c>
      <c r="H34" s="20">
        <f t="shared" si="12"/>
        <v>-81854.8</v>
      </c>
      <c r="I34" s="20">
        <f>ROUND(-I9*$D$3,2)</f>
        <v>-14534</v>
      </c>
      <c r="J34" s="20">
        <f>ROUND(-J9*$D$3,2)</f>
        <v>-57211.5</v>
      </c>
      <c r="K34" s="20">
        <f>ROUND(-K9*$D$3,2)</f>
        <v>-65213.8</v>
      </c>
      <c r="L34" s="20">
        <f>ROUND(-L9*$D$3,2)</f>
        <v>-52012.8</v>
      </c>
      <c r="M34" s="20">
        <f t="shared" si="12"/>
        <v>-32899.3</v>
      </c>
      <c r="N34" s="20">
        <f t="shared" si="12"/>
        <v>-24376.7</v>
      </c>
      <c r="O34" s="44">
        <f aca="true" t="shared" si="13" ref="O34:O46">SUM(B34:N34)</f>
        <v>-698664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57</v>
      </c>
      <c r="B35" s="26">
        <f>SUM(B36:B42)</f>
        <v>0</v>
      </c>
      <c r="C35" s="26">
        <f>SUM(C36:C42)</f>
        <v>0</v>
      </c>
      <c r="D35" s="26">
        <f>SUM(D36:D42)</f>
        <v>-99335.04000000001</v>
      </c>
      <c r="E35" s="26">
        <f aca="true" t="shared" si="14" ref="E35:N35">SUM(E36:E42)</f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 t="shared" si="14"/>
        <v>0</v>
      </c>
      <c r="M35" s="26">
        <f t="shared" si="14"/>
        <v>0</v>
      </c>
      <c r="N35" s="26">
        <f t="shared" si="14"/>
        <v>0</v>
      </c>
      <c r="O35" s="26">
        <f t="shared" si="13"/>
        <v>-101835.04000000001</v>
      </c>
    </row>
    <row r="36" spans="1:26" ht="18.75" customHeight="1">
      <c r="A36" s="13" t="s">
        <v>58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59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60</v>
      </c>
      <c r="B38" s="24">
        <v>0</v>
      </c>
      <c r="C38" s="24">
        <v>0</v>
      </c>
      <c r="D38" s="24">
        <f>-500-19202.29</f>
        <v>-19702.29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-22202.29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61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64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62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6" t="s">
        <v>97</v>
      </c>
      <c r="B42" s="24">
        <v>0</v>
      </c>
      <c r="C42" s="24">
        <v>0</v>
      </c>
      <c r="D42" s="24">
        <v>-79632.75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f t="shared" si="13"/>
        <v>-79632.75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92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7" t="s">
        <v>63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4">
        <f t="shared" si="13"/>
        <v>0</v>
      </c>
      <c r="P44"/>
      <c r="Q44"/>
      <c r="R44"/>
      <c r="S44"/>
      <c r="T44"/>
      <c r="U44"/>
      <c r="V44"/>
      <c r="W44"/>
      <c r="X44"/>
      <c r="Y44"/>
      <c r="Z44"/>
    </row>
    <row r="45" spans="1:15" ht="18.75" customHeight="1">
      <c r="A45" s="68" t="s">
        <v>65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-12823.22</v>
      </c>
      <c r="L45" s="24">
        <v>0</v>
      </c>
      <c r="M45" s="24">
        <v>0</v>
      </c>
      <c r="N45" s="24">
        <v>0</v>
      </c>
      <c r="O45" s="20">
        <f t="shared" si="13"/>
        <v>-12823.22</v>
      </c>
    </row>
    <row r="46" spans="1:15" ht="18.75" customHeight="1">
      <c r="A46" s="68" t="s">
        <v>66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0">
        <f t="shared" si="13"/>
        <v>0</v>
      </c>
    </row>
    <row r="47" spans="1:26" ht="15.75">
      <c r="A47" s="2" t="s">
        <v>67</v>
      </c>
      <c r="B47" s="29">
        <f aca="true" t="shared" si="15" ref="B47:N47">+B28+B32</f>
        <v>869005.3112</v>
      </c>
      <c r="C47" s="29">
        <f t="shared" si="15"/>
        <v>642766.6338999999</v>
      </c>
      <c r="D47" s="29">
        <f t="shared" si="15"/>
        <v>497886.9771</v>
      </c>
      <c r="E47" s="29">
        <f t="shared" si="15"/>
        <v>161253.7206</v>
      </c>
      <c r="F47" s="29">
        <f t="shared" si="15"/>
        <v>592375.4700000001</v>
      </c>
      <c r="G47" s="29">
        <f t="shared" si="15"/>
        <v>749071.9144000001</v>
      </c>
      <c r="H47" s="29">
        <f t="shared" si="15"/>
        <v>606133.2056</v>
      </c>
      <c r="I47" s="29">
        <f t="shared" si="15"/>
        <v>124662.17380000002</v>
      </c>
      <c r="J47" s="29">
        <f t="shared" si="15"/>
        <v>805910.7194000001</v>
      </c>
      <c r="K47" s="29">
        <f t="shared" si="15"/>
        <v>604958.557</v>
      </c>
      <c r="L47" s="29">
        <f t="shared" si="15"/>
        <v>757535.6921999999</v>
      </c>
      <c r="M47" s="29">
        <f t="shared" si="15"/>
        <v>367854.34750000003</v>
      </c>
      <c r="N47" s="29">
        <f t="shared" si="15"/>
        <v>201204.3016</v>
      </c>
      <c r="O47" s="29">
        <f>SUM(B47:N47)</f>
        <v>6980619.0243</v>
      </c>
      <c r="P47" s="65"/>
      <c r="Q47" s="67"/>
      <c r="T47"/>
      <c r="U47"/>
      <c r="V47"/>
      <c r="W47"/>
      <c r="X47"/>
      <c r="Y47"/>
      <c r="Z47"/>
    </row>
    <row r="48" spans="1:19" ht="15" customHeight="1">
      <c r="A48" s="33"/>
      <c r="B48" s="66"/>
      <c r="C48" s="45"/>
      <c r="D48" s="45"/>
      <c r="E48" s="45"/>
      <c r="F48" s="45"/>
      <c r="G48" s="45"/>
      <c r="H48" s="45"/>
      <c r="I48" s="66"/>
      <c r="J48" s="45"/>
      <c r="K48" s="45"/>
      <c r="L48" s="45"/>
      <c r="M48" s="45"/>
      <c r="N48" s="45"/>
      <c r="O48" s="46"/>
      <c r="P48" s="67"/>
      <c r="Q48" s="63"/>
      <c r="R48" s="65"/>
      <c r="S48"/>
    </row>
    <row r="49" spans="1:17" ht="15" customHeight="1">
      <c r="A49" s="28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Q49" s="64"/>
    </row>
    <row r="50" spans="1:17" ht="18.75" customHeight="1">
      <c r="A50" s="2" t="s">
        <v>68</v>
      </c>
      <c r="B50" s="35">
        <f>SUM(B51:B64)</f>
        <v>869005.31</v>
      </c>
      <c r="C50" s="35">
        <f aca="true" t="shared" si="16" ref="C50:N50">SUM(C51:C64)</f>
        <v>642766.64</v>
      </c>
      <c r="D50" s="35">
        <f t="shared" si="16"/>
        <v>497886.98</v>
      </c>
      <c r="E50" s="35">
        <f t="shared" si="16"/>
        <v>161253.72</v>
      </c>
      <c r="F50" s="35">
        <f t="shared" si="16"/>
        <v>592375.47</v>
      </c>
      <c r="G50" s="35">
        <f t="shared" si="16"/>
        <v>749071.91</v>
      </c>
      <c r="H50" s="35">
        <f t="shared" si="16"/>
        <v>606133.2</v>
      </c>
      <c r="I50" s="35">
        <f t="shared" si="16"/>
        <v>124662.17</v>
      </c>
      <c r="J50" s="35">
        <f t="shared" si="16"/>
        <v>805910.72</v>
      </c>
      <c r="K50" s="35">
        <f t="shared" si="16"/>
        <v>604958.5599999999</v>
      </c>
      <c r="L50" s="35">
        <f t="shared" si="16"/>
        <v>757535.69</v>
      </c>
      <c r="M50" s="35">
        <f t="shared" si="16"/>
        <v>367854.35</v>
      </c>
      <c r="N50" s="35">
        <f t="shared" si="16"/>
        <v>201204.3</v>
      </c>
      <c r="O50" s="29">
        <f>SUM(O51:O64)</f>
        <v>6980619.019999999</v>
      </c>
      <c r="Q50" s="64"/>
    </row>
    <row r="51" spans="1:18" ht="18.75" customHeight="1">
      <c r="A51" s="17" t="s">
        <v>39</v>
      </c>
      <c r="B51" s="35">
        <v>170633.94</v>
      </c>
      <c r="C51" s="35">
        <v>179155.57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>SUM(B51:N51)</f>
        <v>349789.51</v>
      </c>
      <c r="P51"/>
      <c r="Q51" s="64"/>
      <c r="R51" s="65"/>
    </row>
    <row r="52" spans="1:16" ht="18.75" customHeight="1">
      <c r="A52" s="17" t="s">
        <v>40</v>
      </c>
      <c r="B52" s="35">
        <v>698371.37</v>
      </c>
      <c r="C52" s="35">
        <v>463611.07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9">
        <f aca="true" t="shared" si="17" ref="O52:O63">SUM(B52:N52)</f>
        <v>1161982.44</v>
      </c>
      <c r="P52"/>
    </row>
    <row r="53" spans="1:17" ht="18.75" customHeight="1">
      <c r="A53" s="17" t="s">
        <v>41</v>
      </c>
      <c r="B53" s="34">
        <v>0</v>
      </c>
      <c r="C53" s="34">
        <v>0</v>
      </c>
      <c r="D53" s="26">
        <f>486260.36+11626.62</f>
        <v>497886.98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6">
        <f t="shared" si="17"/>
        <v>497886.98</v>
      </c>
      <c r="Q53"/>
    </row>
    <row r="54" spans="1:18" ht="18.75" customHeight="1">
      <c r="A54" s="17" t="s">
        <v>51</v>
      </c>
      <c r="B54" s="34">
        <v>0</v>
      </c>
      <c r="C54" s="34">
        <v>0</v>
      </c>
      <c r="D54" s="34">
        <v>0</v>
      </c>
      <c r="E54" s="26">
        <v>161253.72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9">
        <f t="shared" si="17"/>
        <v>161253.72</v>
      </c>
      <c r="R54"/>
    </row>
    <row r="55" spans="1:19" ht="18.75" customHeight="1">
      <c r="A55" s="17" t="s">
        <v>42</v>
      </c>
      <c r="B55" s="34">
        <v>0</v>
      </c>
      <c r="C55" s="34">
        <v>0</v>
      </c>
      <c r="D55" s="34">
        <v>0</v>
      </c>
      <c r="E55" s="34">
        <v>0</v>
      </c>
      <c r="F55" s="26">
        <v>592375.47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6">
        <f t="shared" si="17"/>
        <v>592375.47</v>
      </c>
      <c r="S55"/>
    </row>
    <row r="56" spans="1:20" ht="18.75" customHeight="1">
      <c r="A56" s="17" t="s">
        <v>69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5">
        <v>749071.91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749071.91</v>
      </c>
      <c r="T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5">
        <v>606133.2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606133.2</v>
      </c>
      <c r="U57"/>
    </row>
    <row r="58" spans="1:21" ht="18.75" customHeight="1">
      <c r="A58" s="17" t="s">
        <v>70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5">
        <v>124662.17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29">
        <f t="shared" si="17"/>
        <v>124662.17</v>
      </c>
      <c r="U58"/>
    </row>
    <row r="59" spans="1:22" ht="18.75" customHeight="1">
      <c r="A59" s="17" t="s">
        <v>43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26">
        <v>805910.72</v>
      </c>
      <c r="K59" s="34">
        <v>0</v>
      </c>
      <c r="L59" s="34">
        <v>0</v>
      </c>
      <c r="M59" s="34">
        <v>0</v>
      </c>
      <c r="N59" s="34">
        <v>0</v>
      </c>
      <c r="O59" s="26">
        <f t="shared" si="17"/>
        <v>805910.72</v>
      </c>
      <c r="V59"/>
    </row>
    <row r="60" spans="1:23" ht="18.75" customHeight="1">
      <c r="A60" s="17" t="s">
        <v>44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26">
        <f>599776.97+5181.59</f>
        <v>604958.5599999999</v>
      </c>
      <c r="L60" s="34">
        <v>0</v>
      </c>
      <c r="M60" s="34">
        <v>0</v>
      </c>
      <c r="N60" s="34">
        <v>0</v>
      </c>
      <c r="O60" s="29">
        <f t="shared" si="17"/>
        <v>604958.5599999999</v>
      </c>
      <c r="W60"/>
    </row>
    <row r="61" spans="1:24" ht="18.75" customHeight="1">
      <c r="A61" s="17" t="s">
        <v>45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26">
        <v>757535.69</v>
      </c>
      <c r="M61" s="34">
        <v>0</v>
      </c>
      <c r="N61" s="34">
        <v>0</v>
      </c>
      <c r="O61" s="26">
        <f t="shared" si="17"/>
        <v>757535.69</v>
      </c>
      <c r="X61"/>
    </row>
    <row r="62" spans="1:25" ht="18.75" customHeight="1">
      <c r="A62" s="17" t="s">
        <v>71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26">
        <v>367854.35</v>
      </c>
      <c r="N62" s="34">
        <v>0</v>
      </c>
      <c r="O62" s="29">
        <f t="shared" si="17"/>
        <v>367854.35</v>
      </c>
      <c r="Y62"/>
    </row>
    <row r="63" spans="1:26" ht="18.75" customHeight="1">
      <c r="A63" s="17" t="s">
        <v>72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26">
        <v>201204.3</v>
      </c>
      <c r="O63" s="26">
        <f t="shared" si="17"/>
        <v>201204.3</v>
      </c>
      <c r="P63"/>
      <c r="Z63"/>
    </row>
    <row r="64" spans="1:26" ht="18.75" customHeight="1">
      <c r="A64" s="33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/>
      <c r="Q64"/>
      <c r="R64"/>
      <c r="S64"/>
      <c r="T64"/>
      <c r="U64"/>
      <c r="V64"/>
      <c r="W64"/>
      <c r="X64"/>
      <c r="Y64"/>
      <c r="Z64"/>
    </row>
    <row r="65" spans="1:15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/>
      <c r="N65" s="71"/>
      <c r="O65" s="71"/>
    </row>
    <row r="66" spans="1:15" ht="15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8"/>
    </row>
    <row r="67" spans="1:15" ht="18.75" customHeight="1">
      <c r="A67" s="2" t="s">
        <v>91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29"/>
    </row>
    <row r="68" spans="1:16" ht="18.75" customHeight="1">
      <c r="A68" s="17" t="s">
        <v>74</v>
      </c>
      <c r="B68" s="42">
        <v>2.4480547377446515</v>
      </c>
      <c r="C68" s="42">
        <v>2.6131572153247262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6" ht="18.75" customHeight="1">
      <c r="A69" s="17" t="s">
        <v>75</v>
      </c>
      <c r="B69" s="42">
        <v>2.1304900052174673</v>
      </c>
      <c r="C69" s="42">
        <v>2.1951000099480455</v>
      </c>
      <c r="D69" s="42">
        <v>0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9"/>
      <c r="P69"/>
    </row>
    <row r="70" spans="1:17" ht="18.75" customHeight="1">
      <c r="A70" s="17" t="s">
        <v>76</v>
      </c>
      <c r="B70" s="42">
        <v>0</v>
      </c>
      <c r="C70" s="42">
        <v>0</v>
      </c>
      <c r="D70" s="22">
        <f>(D$29/D$7)</f>
        <v>1.9607</v>
      </c>
      <c r="E70" s="42">
        <v>0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6"/>
      <c r="Q70"/>
    </row>
    <row r="71" spans="1:18" ht="18.75" customHeight="1">
      <c r="A71" s="17" t="s">
        <v>77</v>
      </c>
      <c r="B71" s="42">
        <v>0</v>
      </c>
      <c r="C71" s="42">
        <v>0</v>
      </c>
      <c r="D71" s="42">
        <v>0</v>
      </c>
      <c r="E71" s="22">
        <f>(E$29/E$7)</f>
        <v>2.9593</v>
      </c>
      <c r="F71" s="34">
        <v>0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9"/>
      <c r="R71"/>
    </row>
    <row r="72" spans="1:19" ht="18.75" customHeight="1">
      <c r="A72" s="17" t="s">
        <v>78</v>
      </c>
      <c r="B72" s="42">
        <v>0</v>
      </c>
      <c r="C72" s="42">
        <v>0</v>
      </c>
      <c r="D72" s="42">
        <v>0</v>
      </c>
      <c r="E72" s="42">
        <v>0</v>
      </c>
      <c r="F72" s="42">
        <f>(F$29/F$7)</f>
        <v>2.2515</v>
      </c>
      <c r="G72" s="34">
        <v>0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6"/>
      <c r="S72"/>
    </row>
    <row r="73" spans="1:20" ht="18.75" customHeight="1">
      <c r="A73" s="17" t="s">
        <v>79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42">
        <f>(G$29/G$7)</f>
        <v>1.8563</v>
      </c>
      <c r="H73" s="42">
        <v>0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T73"/>
    </row>
    <row r="74" spans="1:21" ht="18.75" customHeight="1">
      <c r="A74" s="17" t="s">
        <v>80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f>(H$29/H$7)</f>
        <v>2.1676</v>
      </c>
      <c r="I74" s="42">
        <v>0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1" ht="18.75" customHeight="1">
      <c r="A75" s="17" t="s">
        <v>86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f>(I$29/I$7)</f>
        <v>2.3751</v>
      </c>
      <c r="J75" s="42">
        <v>0</v>
      </c>
      <c r="K75" s="42">
        <v>0</v>
      </c>
      <c r="L75" s="34">
        <v>0</v>
      </c>
      <c r="M75" s="42">
        <v>0</v>
      </c>
      <c r="N75" s="42">
        <v>0</v>
      </c>
      <c r="O75" s="29"/>
      <c r="U75"/>
    </row>
    <row r="76" spans="1:22" ht="18.75" customHeight="1">
      <c r="A76" s="17" t="s">
        <v>81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f>(J$29/J$7)</f>
        <v>2.1734</v>
      </c>
      <c r="K76" s="42">
        <v>0</v>
      </c>
      <c r="L76" s="34">
        <v>0</v>
      </c>
      <c r="M76" s="42">
        <v>0</v>
      </c>
      <c r="N76" s="42">
        <v>0</v>
      </c>
      <c r="O76" s="26"/>
      <c r="V76"/>
    </row>
    <row r="77" spans="1:23" ht="18.75" customHeight="1">
      <c r="A77" s="17" t="s">
        <v>82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f>(K$29/K$7)</f>
        <v>2.4846</v>
      </c>
      <c r="L77" s="34">
        <v>0</v>
      </c>
      <c r="M77" s="42">
        <v>0</v>
      </c>
      <c r="N77" s="42">
        <v>0</v>
      </c>
      <c r="O77" s="29"/>
      <c r="W77"/>
    </row>
    <row r="78" spans="1:24" ht="18.75" customHeight="1">
      <c r="A78" s="17" t="s">
        <v>83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f>(L$29/L$7)</f>
        <v>2.4314</v>
      </c>
      <c r="M78" s="42">
        <v>0</v>
      </c>
      <c r="N78" s="42">
        <v>0</v>
      </c>
      <c r="O78" s="26"/>
      <c r="X78"/>
    </row>
    <row r="79" spans="1:25" ht="18.75" customHeight="1">
      <c r="A79" s="17" t="s">
        <v>84</v>
      </c>
      <c r="B79" s="42">
        <v>0</v>
      </c>
      <c r="C79" s="42">
        <v>0</v>
      </c>
      <c r="D79" s="42">
        <v>0</v>
      </c>
      <c r="E79" s="42">
        <v>0</v>
      </c>
      <c r="F79" s="34">
        <v>0</v>
      </c>
      <c r="G79" s="34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f>(M$29/M$7)</f>
        <v>3.0665</v>
      </c>
      <c r="N79" s="42">
        <v>0</v>
      </c>
      <c r="O79" s="57"/>
      <c r="Y79"/>
    </row>
    <row r="80" spans="1:26" ht="18.75" customHeight="1">
      <c r="A80" s="33" t="s">
        <v>85</v>
      </c>
      <c r="B80" s="43">
        <v>0</v>
      </c>
      <c r="C80" s="43">
        <v>0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7">
        <f>(N$29/N$7)</f>
        <v>2.6231</v>
      </c>
      <c r="O80" s="48"/>
      <c r="P80"/>
      <c r="Z80"/>
    </row>
    <row r="81" spans="1:12" ht="21" customHeight="1">
      <c r="A81" s="60" t="s">
        <v>48</v>
      </c>
      <c r="B81" s="61"/>
      <c r="C81"/>
      <c r="D81"/>
      <c r="E81"/>
      <c r="F81"/>
      <c r="G81"/>
      <c r="H81" s="39"/>
      <c r="I81" s="39"/>
      <c r="J81"/>
      <c r="K81"/>
      <c r="L81"/>
    </row>
    <row r="82" spans="1:14" ht="15.75">
      <c r="A82" s="69" t="s">
        <v>90</v>
      </c>
      <c r="B82" s="69">
        <v>0</v>
      </c>
      <c r="C82" s="69">
        <v>0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/>
      <c r="N82" s="69"/>
    </row>
    <row r="83" spans="2:12" ht="14.25">
      <c r="B83" s="61"/>
      <c r="C83"/>
      <c r="D83"/>
      <c r="E83"/>
      <c r="F83"/>
      <c r="G83"/>
      <c r="H83" s="39"/>
      <c r="I83" s="39"/>
      <c r="J83"/>
      <c r="K83"/>
      <c r="L83"/>
    </row>
    <row r="84" spans="2:12" ht="14.25">
      <c r="B84" s="61"/>
      <c r="C84"/>
      <c r="D84"/>
      <c r="E84"/>
      <c r="F84"/>
      <c r="G84"/>
      <c r="H84"/>
      <c r="I84"/>
      <c r="J84"/>
      <c r="K84"/>
      <c r="L84"/>
    </row>
    <row r="85" spans="2:12" ht="14.25">
      <c r="B85"/>
      <c r="C85"/>
      <c r="D85"/>
      <c r="E85"/>
      <c r="F85"/>
      <c r="G85"/>
      <c r="H85" s="40"/>
      <c r="I85" s="40"/>
      <c r="J85" s="41"/>
      <c r="K85" s="41"/>
      <c r="L85" s="41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spans="2:12" ht="14.25">
      <c r="B91"/>
      <c r="C91"/>
      <c r="D91"/>
      <c r="E91"/>
      <c r="F91"/>
      <c r="G91"/>
      <c r="H91"/>
      <c r="I91"/>
      <c r="J91"/>
      <c r="K91"/>
      <c r="L91"/>
    </row>
    <row r="92" ht="14.25">
      <c r="K92"/>
    </row>
    <row r="93" ht="14.25">
      <c r="L93"/>
    </row>
    <row r="94" ht="14.25">
      <c r="M94"/>
    </row>
    <row r="95" ht="14.25">
      <c r="N95"/>
    </row>
  </sheetData>
  <sheetProtection/>
  <mergeCells count="7">
    <mergeCell ref="A82:N82"/>
    <mergeCell ref="A65:O65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2019-02-12T18:36:44Z</dcterms:modified>
  <cp:category/>
  <cp:version/>
  <cp:contentType/>
  <cp:contentStatus/>
</cp:coreProperties>
</file>