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<sst xmlns="http://schemas.openxmlformats.org/spreadsheetml/2006/main" count="101" uniqueCount="99">
  <si>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</si>
  <si>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</si>
  <si>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</si>
  <si>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</si>
  <si>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</si>
  <si>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</si>
  <si>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</si>
  <si>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</si>
  <si>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</si>
  <si>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</si>
  <si>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</si>
  <si>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</si>
  <si>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</si>
  <si>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</si>
  <si>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</si>
  <si>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</si>
  <si>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</si>
  <si>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</si>
  <si>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</si>
  <si>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</si>
  <si>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</si>
  <si>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</si>
  <si>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</si>
  <si>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</si>
  <si>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</si>
  <si>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</si>
  <si>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</si>
  <si>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</si>
  <si>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</si>
  <si>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</si>
  <si>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</si>
  <si>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</si>
  <si>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</si>
  <si>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</si>
  <si>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</si>
  <si>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</si>
  <si>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</si>
  <si>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</si>
  <si>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</si>
  <si>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</si>
  <si>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</si>
  <si>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</si>
  <si>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</si>
  <si>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</si>
  <si>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</si>
  <si>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</si>
  <si>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</si>
  <si>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</si>
  <si>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</si>
  <si>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</si>
  <si>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</si>
  <si>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</si>
  <si>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</si>
  <si>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</si>
  <si>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</si>
  <si>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</si>
  <si>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</si>
  <si>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</si>
  <si>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</si>
  <si>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</si>
  <si>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</si>
  <si>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</si>
  <si>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</si>
  <si>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</si>
  <si>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</si>
  <si>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</si>
  <si>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</si>
  <si>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</si>
  <si>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</si>
  <si>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</si>
  <si>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</si>
  <si>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</si>
  <si>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</si>
  <si>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</si>
  <si>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</si>
  <si>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</si>
  <si>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</si>
  <si>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</si>
  <si>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</si>
  <si>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</si>
  <si>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</si>
  <si>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</si>
  <si>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</si>
  <si>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</si>
  <si>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</si>
  <si>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</si>
  <si>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</si>
  <si>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</si>
  <si>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</si>
  <si>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</si>
  <si>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Área 4.1</t>
  </si>
  <si>
    <t>Área 4.0</t>
  </si>
  <si>
    <t>Área 5.1</t>
  </si>
  <si>
    <t>OPERAÇÃO 13/02/19 - VENCIMENTO 20/02/19</t>
  </si>
  <si>
    <t>4.2.7. Banco Luso Brasileiro</t>
  </si>
  <si>
    <t>4.4. Revisão de Remuneração pelo Serviço Atende (1)</t>
  </si>
  <si>
    <t>9. Tarifa de Remuneração por Passageiro(2)</t>
  </si>
  <si>
    <t>(2) Tarifa de remuneração de cada empresa considerando o  reequilibrio interno estabelecido e informado pelo consórcio. Não consideram os acertos financeiros previstos no item 7.</t>
  </si>
  <si>
    <t>(1) Revisão de remuneração do serviço atende, áreas 1.0 e 2.0, mês de outubro/18.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</si>
</sst>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83</xdr:row>
      <xdr:rowOff>0</xdr:rowOff>
    </xdr:from>
    <xdr:to>
      <xdr:col>2</xdr:col>
      <xdr:colOff>914400</xdr:colOff>
      <xdr:row>84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869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914400</xdr:colOff>
      <xdr:row>84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869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914400</xdr:colOff>
      <xdr:row>84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869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4.37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91</v>
      </c>
      <c r="G6" s="3" t="s">
        <v>90</v>
      </c>
      <c r="H6" s="59" t="s">
        <v>26</v>
      </c>
      <c r="I6" s="59" t="s">
        <v>92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479021</v>
      </c>
      <c r="C7" s="10">
        <f t="shared" si="0"/>
        <v>357944</v>
      </c>
      <c r="D7" s="10">
        <f t="shared" si="0"/>
        <v>364110</v>
      </c>
      <c r="E7" s="10">
        <f t="shared" si="0"/>
        <v>67075</v>
      </c>
      <c r="F7" s="10">
        <f t="shared" si="0"/>
        <v>315063</v>
      </c>
      <c r="G7" s="10">
        <f t="shared" si="0"/>
        <v>504320</v>
      </c>
      <c r="H7" s="10">
        <f t="shared" si="0"/>
        <v>351043</v>
      </c>
      <c r="I7" s="10">
        <f t="shared" si="0"/>
        <v>60770</v>
      </c>
      <c r="J7" s="10">
        <f t="shared" si="0"/>
        <v>423719</v>
      </c>
      <c r="K7" s="10">
        <f t="shared" si="0"/>
        <v>297156</v>
      </c>
      <c r="L7" s="10">
        <f t="shared" si="0"/>
        <v>353573</v>
      </c>
      <c r="M7" s="10">
        <f t="shared" si="0"/>
        <v>141195</v>
      </c>
      <c r="N7" s="10">
        <f t="shared" si="0"/>
        <v>94921</v>
      </c>
      <c r="O7" s="10">
        <f>+O8+O18+O22</f>
        <v>3809910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227040</v>
      </c>
      <c r="C8" s="12">
        <f t="shared" si="1"/>
        <v>180708</v>
      </c>
      <c r="D8" s="12">
        <f t="shared" si="1"/>
        <v>196872</v>
      </c>
      <c r="E8" s="12">
        <f t="shared" si="1"/>
        <v>32798</v>
      </c>
      <c r="F8" s="12">
        <f t="shared" si="1"/>
        <v>159584</v>
      </c>
      <c r="G8" s="12">
        <f t="shared" si="1"/>
        <v>259582</v>
      </c>
      <c r="H8" s="12">
        <f t="shared" si="1"/>
        <v>172755</v>
      </c>
      <c r="I8" s="12">
        <f t="shared" si="1"/>
        <v>30710</v>
      </c>
      <c r="J8" s="12">
        <f t="shared" si="1"/>
        <v>222163</v>
      </c>
      <c r="K8" s="12">
        <f t="shared" si="1"/>
        <v>150577</v>
      </c>
      <c r="L8" s="12">
        <f t="shared" si="1"/>
        <v>172514</v>
      </c>
      <c r="M8" s="12">
        <f t="shared" si="1"/>
        <v>77341</v>
      </c>
      <c r="N8" s="12">
        <f t="shared" si="1"/>
        <v>54599</v>
      </c>
      <c r="O8" s="12">
        <f>SUM(B8:N8)</f>
        <v>1937243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19731</v>
      </c>
      <c r="C9" s="14">
        <v>20027</v>
      </c>
      <c r="D9" s="14">
        <v>12727</v>
      </c>
      <c r="E9" s="14">
        <v>2722</v>
      </c>
      <c r="F9" s="14">
        <v>11249</v>
      </c>
      <c r="G9" s="14">
        <v>21348</v>
      </c>
      <c r="H9" s="14">
        <v>19192</v>
      </c>
      <c r="I9" s="14">
        <v>3383</v>
      </c>
      <c r="J9" s="14">
        <v>13263</v>
      </c>
      <c r="K9" s="14">
        <v>15225</v>
      </c>
      <c r="L9" s="14">
        <v>12289</v>
      </c>
      <c r="M9" s="14">
        <v>8098</v>
      </c>
      <c r="N9" s="14">
        <v>5917</v>
      </c>
      <c r="O9" s="12">
        <f aca="true" t="shared" si="2" ref="O9:O17">SUM(B9:N9)</f>
        <v>165171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198117</v>
      </c>
      <c r="C10" s="14">
        <f>C11+C12+C13</f>
        <v>153427</v>
      </c>
      <c r="D10" s="14">
        <f>D11+D12+D13</f>
        <v>176418</v>
      </c>
      <c r="E10" s="14">
        <f>E11+E12+E13</f>
        <v>28815</v>
      </c>
      <c r="F10" s="14">
        <f aca="true" t="shared" si="3" ref="F10:N10">F11+F12+F13</f>
        <v>141415</v>
      </c>
      <c r="G10" s="14">
        <f t="shared" si="3"/>
        <v>226807</v>
      </c>
      <c r="H10" s="14">
        <f>H11+H12+H13</f>
        <v>146960</v>
      </c>
      <c r="I10" s="14">
        <f>I11+I12+I13</f>
        <v>26117</v>
      </c>
      <c r="J10" s="14">
        <f>J11+J12+J13</f>
        <v>199453</v>
      </c>
      <c r="K10" s="14">
        <f>K11+K12+K13</f>
        <v>129295</v>
      </c>
      <c r="L10" s="14">
        <f>L11+L12+L13</f>
        <v>152595</v>
      </c>
      <c r="M10" s="14">
        <f t="shared" si="3"/>
        <v>66457</v>
      </c>
      <c r="N10" s="14">
        <f t="shared" si="3"/>
        <v>47006</v>
      </c>
      <c r="O10" s="12">
        <f t="shared" si="2"/>
        <v>1692882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97009</v>
      </c>
      <c r="C11" s="14">
        <v>76212</v>
      </c>
      <c r="D11" s="14">
        <v>83232</v>
      </c>
      <c r="E11" s="14">
        <v>14078</v>
      </c>
      <c r="F11" s="14">
        <v>67506</v>
      </c>
      <c r="G11" s="14">
        <v>109271</v>
      </c>
      <c r="H11" s="14">
        <v>73585</v>
      </c>
      <c r="I11" s="14">
        <v>13298</v>
      </c>
      <c r="J11" s="14">
        <v>98221</v>
      </c>
      <c r="K11" s="14">
        <v>63188</v>
      </c>
      <c r="L11" s="14">
        <v>74338</v>
      </c>
      <c r="M11" s="14">
        <v>31941</v>
      </c>
      <c r="N11" s="14">
        <v>21788</v>
      </c>
      <c r="O11" s="12">
        <f t="shared" si="2"/>
        <v>823667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96444</v>
      </c>
      <c r="C12" s="14">
        <v>71329</v>
      </c>
      <c r="D12" s="14">
        <v>89248</v>
      </c>
      <c r="E12" s="14">
        <v>13744</v>
      </c>
      <c r="F12" s="14">
        <v>69440</v>
      </c>
      <c r="G12" s="14">
        <v>108711</v>
      </c>
      <c r="H12" s="14">
        <v>68792</v>
      </c>
      <c r="I12" s="14">
        <v>12072</v>
      </c>
      <c r="J12" s="14">
        <v>97312</v>
      </c>
      <c r="K12" s="14">
        <v>62572</v>
      </c>
      <c r="L12" s="14">
        <v>75058</v>
      </c>
      <c r="M12" s="14">
        <v>32789</v>
      </c>
      <c r="N12" s="14">
        <v>24116</v>
      </c>
      <c r="O12" s="12">
        <f t="shared" si="2"/>
        <v>821627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4664</v>
      </c>
      <c r="C13" s="14">
        <v>5886</v>
      </c>
      <c r="D13" s="14">
        <v>3938</v>
      </c>
      <c r="E13" s="14">
        <v>993</v>
      </c>
      <c r="F13" s="14">
        <v>4469</v>
      </c>
      <c r="G13" s="14">
        <v>8825</v>
      </c>
      <c r="H13" s="14">
        <v>4583</v>
      </c>
      <c r="I13" s="14">
        <v>747</v>
      </c>
      <c r="J13" s="14">
        <v>3920</v>
      </c>
      <c r="K13" s="14">
        <v>3535</v>
      </c>
      <c r="L13" s="14">
        <v>3199</v>
      </c>
      <c r="M13" s="14">
        <v>1727</v>
      </c>
      <c r="N13" s="14">
        <v>1102</v>
      </c>
      <c r="O13" s="12">
        <f t="shared" si="2"/>
        <v>47588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9192</v>
      </c>
      <c r="C14" s="14">
        <f>C15+C16+C17</f>
        <v>7254</v>
      </c>
      <c r="D14" s="14">
        <f>D15+D16+D17</f>
        <v>7727</v>
      </c>
      <c r="E14" s="14">
        <f>E15+E16+E17</f>
        <v>1261</v>
      </c>
      <c r="F14" s="14">
        <f aca="true" t="shared" si="4" ref="F14:N14">F15+F16+F17</f>
        <v>6920</v>
      </c>
      <c r="G14" s="14">
        <f t="shared" si="4"/>
        <v>11427</v>
      </c>
      <c r="H14" s="14">
        <f>H15+H16+H17</f>
        <v>6603</v>
      </c>
      <c r="I14" s="14">
        <f>I15+I16+I17</f>
        <v>1210</v>
      </c>
      <c r="J14" s="14">
        <f>J15+J16+J17</f>
        <v>9447</v>
      </c>
      <c r="K14" s="14">
        <f>K15+K16+K17</f>
        <v>6057</v>
      </c>
      <c r="L14" s="14">
        <f>L15+L16+L17</f>
        <v>7630</v>
      </c>
      <c r="M14" s="14">
        <f t="shared" si="4"/>
        <v>2786</v>
      </c>
      <c r="N14" s="14">
        <f t="shared" si="4"/>
        <v>1676</v>
      </c>
      <c r="O14" s="12">
        <f t="shared" si="2"/>
        <v>79190</v>
      </c>
    </row>
    <row r="15" spans="1:26" ht="18.75" customHeight="1">
      <c r="A15" s="15" t="s">
        <v>13</v>
      </c>
      <c r="B15" s="14">
        <v>9156</v>
      </c>
      <c r="C15" s="14">
        <v>7236</v>
      </c>
      <c r="D15" s="14">
        <v>7718</v>
      </c>
      <c r="E15" s="14">
        <v>1256</v>
      </c>
      <c r="F15" s="14">
        <v>6910</v>
      </c>
      <c r="G15" s="14">
        <v>11412</v>
      </c>
      <c r="H15" s="14">
        <v>6587</v>
      </c>
      <c r="I15" s="14">
        <v>1207</v>
      </c>
      <c r="J15" s="14">
        <v>9435</v>
      </c>
      <c r="K15" s="14">
        <v>6052</v>
      </c>
      <c r="L15" s="14">
        <v>7621</v>
      </c>
      <c r="M15" s="14">
        <v>2781</v>
      </c>
      <c r="N15" s="14">
        <v>1672</v>
      </c>
      <c r="O15" s="12">
        <f t="shared" si="2"/>
        <v>79043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10</v>
      </c>
      <c r="C16" s="14">
        <v>6</v>
      </c>
      <c r="D16" s="14">
        <v>4</v>
      </c>
      <c r="E16" s="14">
        <v>1</v>
      </c>
      <c r="F16" s="14">
        <v>5</v>
      </c>
      <c r="G16" s="14">
        <v>8</v>
      </c>
      <c r="H16" s="14">
        <v>15</v>
      </c>
      <c r="I16" s="14">
        <v>2</v>
      </c>
      <c r="J16" s="14">
        <v>10</v>
      </c>
      <c r="K16" s="14">
        <v>2</v>
      </c>
      <c r="L16" s="14">
        <v>5</v>
      </c>
      <c r="M16" s="14">
        <v>4</v>
      </c>
      <c r="N16" s="14">
        <v>2</v>
      </c>
      <c r="O16" s="12">
        <f t="shared" si="2"/>
        <v>74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26</v>
      </c>
      <c r="C17" s="14">
        <v>12</v>
      </c>
      <c r="D17" s="14">
        <v>5</v>
      </c>
      <c r="E17" s="14">
        <v>4</v>
      </c>
      <c r="F17" s="14">
        <v>5</v>
      </c>
      <c r="G17" s="14">
        <v>7</v>
      </c>
      <c r="H17" s="14">
        <v>1</v>
      </c>
      <c r="I17" s="14">
        <v>1</v>
      </c>
      <c r="J17" s="14">
        <v>2</v>
      </c>
      <c r="K17" s="14">
        <v>3</v>
      </c>
      <c r="L17" s="14">
        <v>4</v>
      </c>
      <c r="M17" s="14">
        <v>1</v>
      </c>
      <c r="N17" s="14">
        <v>2</v>
      </c>
      <c r="O17" s="12">
        <f t="shared" si="2"/>
        <v>73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142684</v>
      </c>
      <c r="C18" s="18">
        <f>C19+C20+C21</f>
        <v>89405</v>
      </c>
      <c r="D18" s="18">
        <f>D19+D20+D21</f>
        <v>81063</v>
      </c>
      <c r="E18" s="18">
        <f>E19+E20+E21</f>
        <v>15118</v>
      </c>
      <c r="F18" s="18">
        <f aca="true" t="shared" si="5" ref="F18:N18">F19+F20+F21</f>
        <v>74697</v>
      </c>
      <c r="G18" s="18">
        <f t="shared" si="5"/>
        <v>118197</v>
      </c>
      <c r="H18" s="18">
        <f>H19+H20+H21</f>
        <v>94707</v>
      </c>
      <c r="I18" s="18">
        <f>I19+I20+I21</f>
        <v>15932</v>
      </c>
      <c r="J18" s="18">
        <f>J19+J20+J21</f>
        <v>116805</v>
      </c>
      <c r="K18" s="18">
        <f>K19+K20+K21</f>
        <v>77440</v>
      </c>
      <c r="L18" s="18">
        <f>L19+L20+L21</f>
        <v>113580</v>
      </c>
      <c r="M18" s="18">
        <f t="shared" si="5"/>
        <v>42500</v>
      </c>
      <c r="N18" s="18">
        <f t="shared" si="5"/>
        <v>26603</v>
      </c>
      <c r="O18" s="12">
        <f aca="true" t="shared" si="6" ref="O18:O24">SUM(B18:N18)</f>
        <v>1008731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75602</v>
      </c>
      <c r="C19" s="14">
        <v>50401</v>
      </c>
      <c r="D19" s="14">
        <v>42496</v>
      </c>
      <c r="E19" s="14">
        <v>8425</v>
      </c>
      <c r="F19" s="14">
        <v>39867</v>
      </c>
      <c r="G19" s="14">
        <v>63964</v>
      </c>
      <c r="H19" s="14">
        <v>52794</v>
      </c>
      <c r="I19" s="14">
        <v>9171</v>
      </c>
      <c r="J19" s="14">
        <v>63368</v>
      </c>
      <c r="K19" s="14">
        <v>42293</v>
      </c>
      <c r="L19" s="14">
        <v>60156</v>
      </c>
      <c r="M19" s="14">
        <v>22679</v>
      </c>
      <c r="N19" s="14">
        <v>13980</v>
      </c>
      <c r="O19" s="12">
        <f t="shared" si="6"/>
        <v>545196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64800</v>
      </c>
      <c r="C20" s="14">
        <v>36927</v>
      </c>
      <c r="D20" s="14">
        <v>37179</v>
      </c>
      <c r="E20" s="14">
        <v>6315</v>
      </c>
      <c r="F20" s="14">
        <v>33352</v>
      </c>
      <c r="G20" s="14">
        <v>51247</v>
      </c>
      <c r="H20" s="14">
        <v>40190</v>
      </c>
      <c r="I20" s="14">
        <v>6471</v>
      </c>
      <c r="J20" s="14">
        <v>51596</v>
      </c>
      <c r="K20" s="14">
        <v>33755</v>
      </c>
      <c r="L20" s="14">
        <v>51803</v>
      </c>
      <c r="M20" s="14">
        <v>19081</v>
      </c>
      <c r="N20" s="14">
        <v>12237</v>
      </c>
      <c r="O20" s="12">
        <f t="shared" si="6"/>
        <v>444953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2282</v>
      </c>
      <c r="C21" s="14">
        <v>2077</v>
      </c>
      <c r="D21" s="14">
        <v>1388</v>
      </c>
      <c r="E21" s="14">
        <v>378</v>
      </c>
      <c r="F21" s="14">
        <v>1478</v>
      </c>
      <c r="G21" s="14">
        <v>2986</v>
      </c>
      <c r="H21" s="14">
        <v>1723</v>
      </c>
      <c r="I21" s="14">
        <v>290</v>
      </c>
      <c r="J21" s="14">
        <v>1841</v>
      </c>
      <c r="K21" s="14">
        <v>1392</v>
      </c>
      <c r="L21" s="14">
        <v>1621</v>
      </c>
      <c r="M21" s="14">
        <v>740</v>
      </c>
      <c r="N21" s="14">
        <v>386</v>
      </c>
      <c r="O21" s="12">
        <f t="shared" si="6"/>
        <v>18582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109297</v>
      </c>
      <c r="C22" s="14">
        <f>C23+C24</f>
        <v>87831</v>
      </c>
      <c r="D22" s="14">
        <f>D23+D24</f>
        <v>86175</v>
      </c>
      <c r="E22" s="14">
        <f>E23+E24</f>
        <v>19159</v>
      </c>
      <c r="F22" s="14">
        <f aca="true" t="shared" si="7" ref="F22:N22">F23+F24</f>
        <v>80782</v>
      </c>
      <c r="G22" s="14">
        <f t="shared" si="7"/>
        <v>126541</v>
      </c>
      <c r="H22" s="14">
        <f>H23+H24</f>
        <v>83581</v>
      </c>
      <c r="I22" s="14">
        <f>I23+I24</f>
        <v>14128</v>
      </c>
      <c r="J22" s="14">
        <f>J23+J24</f>
        <v>84751</v>
      </c>
      <c r="K22" s="14">
        <f>K23+K24</f>
        <v>69139</v>
      </c>
      <c r="L22" s="14">
        <f>L23+L24</f>
        <v>67479</v>
      </c>
      <c r="M22" s="14">
        <f t="shared" si="7"/>
        <v>21354</v>
      </c>
      <c r="N22" s="14">
        <f t="shared" si="7"/>
        <v>13719</v>
      </c>
      <c r="O22" s="12">
        <f t="shared" si="6"/>
        <v>863936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76260</v>
      </c>
      <c r="C23" s="14">
        <v>63635</v>
      </c>
      <c r="D23" s="14">
        <v>62063</v>
      </c>
      <c r="E23" s="14">
        <v>14528</v>
      </c>
      <c r="F23" s="14">
        <v>58338</v>
      </c>
      <c r="G23" s="14">
        <v>94432</v>
      </c>
      <c r="H23" s="14">
        <v>64216</v>
      </c>
      <c r="I23" s="14">
        <v>11343</v>
      </c>
      <c r="J23" s="14">
        <v>61747</v>
      </c>
      <c r="K23" s="14">
        <v>51801</v>
      </c>
      <c r="L23" s="14">
        <v>49280</v>
      </c>
      <c r="M23" s="14">
        <v>15738</v>
      </c>
      <c r="N23" s="14">
        <v>9259</v>
      </c>
      <c r="O23" s="12">
        <f t="shared" si="6"/>
        <v>632640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33037</v>
      </c>
      <c r="C24" s="14">
        <v>24196</v>
      </c>
      <c r="D24" s="14">
        <v>24112</v>
      </c>
      <c r="E24" s="14">
        <v>4631</v>
      </c>
      <c r="F24" s="14">
        <v>22444</v>
      </c>
      <c r="G24" s="14">
        <v>32109</v>
      </c>
      <c r="H24" s="14">
        <v>19365</v>
      </c>
      <c r="I24" s="14">
        <v>2785</v>
      </c>
      <c r="J24" s="14">
        <v>23004</v>
      </c>
      <c r="K24" s="14">
        <v>17338</v>
      </c>
      <c r="L24" s="14">
        <v>18199</v>
      </c>
      <c r="M24" s="14">
        <v>5616</v>
      </c>
      <c r="N24" s="14">
        <v>4460</v>
      </c>
      <c r="O24" s="12">
        <f t="shared" si="6"/>
        <v>231296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1051599.7176</v>
      </c>
      <c r="C28" s="56">
        <f aca="true" t="shared" si="8" ref="C28:N28">C29+C30</f>
        <v>830212.3163999999</v>
      </c>
      <c r="D28" s="56">
        <f t="shared" si="8"/>
        <v>725537.0970000001</v>
      </c>
      <c r="E28" s="56">
        <f t="shared" si="8"/>
        <v>198495.0475</v>
      </c>
      <c r="F28" s="56">
        <f t="shared" si="8"/>
        <v>721086.0245</v>
      </c>
      <c r="G28" s="56">
        <f t="shared" si="8"/>
        <v>940836.636</v>
      </c>
      <c r="H28" s="56">
        <f t="shared" si="8"/>
        <v>764421.9168</v>
      </c>
      <c r="I28" s="56">
        <f t="shared" si="8"/>
        <v>144334.82700000002</v>
      </c>
      <c r="J28" s="56">
        <f t="shared" si="8"/>
        <v>934905.2746</v>
      </c>
      <c r="K28" s="56">
        <f t="shared" si="8"/>
        <v>756318.6076</v>
      </c>
      <c r="L28" s="56">
        <f t="shared" si="8"/>
        <v>873687.2122</v>
      </c>
      <c r="M28" s="56">
        <f t="shared" si="8"/>
        <v>438226.2775</v>
      </c>
      <c r="N28" s="56">
        <f t="shared" si="8"/>
        <v>251248.0351</v>
      </c>
      <c r="O28" s="56">
        <f>SUM(B28:N28)</f>
        <v>8630908.989799999</v>
      </c>
      <c r="Q28" s="62"/>
    </row>
    <row r="29" spans="1:15" ht="18.75" customHeight="1">
      <c r="A29" s="54" t="s">
        <v>54</v>
      </c>
      <c r="B29" s="52">
        <f aca="true" t="shared" si="9" ref="B29:N29">B26*B7</f>
        <v>1046948.2976</v>
      </c>
      <c r="C29" s="52">
        <f t="shared" si="9"/>
        <v>822591.1063999999</v>
      </c>
      <c r="D29" s="52">
        <f t="shared" si="9"/>
        <v>713910.4770000001</v>
      </c>
      <c r="E29" s="52">
        <f t="shared" si="9"/>
        <v>198495.0475</v>
      </c>
      <c r="F29" s="52">
        <f t="shared" si="9"/>
        <v>709364.3445</v>
      </c>
      <c r="G29" s="52">
        <f t="shared" si="9"/>
        <v>936169.216</v>
      </c>
      <c r="H29" s="52">
        <f t="shared" si="9"/>
        <v>760920.8068</v>
      </c>
      <c r="I29" s="52">
        <f t="shared" si="9"/>
        <v>144334.82700000002</v>
      </c>
      <c r="J29" s="52">
        <f t="shared" si="9"/>
        <v>920910.8746</v>
      </c>
      <c r="K29" s="52">
        <f t="shared" si="9"/>
        <v>738313.7975999999</v>
      </c>
      <c r="L29" s="52">
        <f t="shared" si="9"/>
        <v>859677.3922</v>
      </c>
      <c r="M29" s="52">
        <f t="shared" si="9"/>
        <v>432974.4675</v>
      </c>
      <c r="N29" s="52">
        <f t="shared" si="9"/>
        <v>248987.2751</v>
      </c>
      <c r="O29" s="53">
        <f>SUM(B29:N29)</f>
        <v>8533597.9298</v>
      </c>
    </row>
    <row r="30" spans="1:26" ht="18.75" customHeight="1">
      <c r="A30" s="17" t="s">
        <v>52</v>
      </c>
      <c r="B30" s="52">
        <v>4651.42</v>
      </c>
      <c r="C30" s="52">
        <v>7621.21</v>
      </c>
      <c r="D30" s="52">
        <v>11626.62</v>
      </c>
      <c r="E30" s="52">
        <v>0</v>
      </c>
      <c r="F30" s="52">
        <v>11721.68</v>
      </c>
      <c r="G30" s="52">
        <v>4667.42</v>
      </c>
      <c r="H30" s="52">
        <v>3501.11</v>
      </c>
      <c r="I30" s="52">
        <v>0</v>
      </c>
      <c r="J30" s="52">
        <v>13994.4</v>
      </c>
      <c r="K30" s="52">
        <v>18004.81</v>
      </c>
      <c r="L30" s="52">
        <v>14009.82</v>
      </c>
      <c r="M30" s="52">
        <v>5251.81</v>
      </c>
      <c r="N30" s="52">
        <v>2260.76</v>
      </c>
      <c r="O30" s="53">
        <f>SUM(B30:N30)</f>
        <v>97311.05999999998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+B33+B35+B43+B44+B45-B46</f>
        <v>-84260.68000000001</v>
      </c>
      <c r="C32" s="25">
        <f t="shared" si="10"/>
        <v>-81312.19</v>
      </c>
      <c r="D32" s="25">
        <f t="shared" si="10"/>
        <v>-122981.29999999999</v>
      </c>
      <c r="E32" s="25">
        <f t="shared" si="10"/>
        <v>-11704.6</v>
      </c>
      <c r="F32" s="25">
        <f t="shared" si="10"/>
        <v>-48870.7</v>
      </c>
      <c r="G32" s="25">
        <f t="shared" si="10"/>
        <v>-92296.4</v>
      </c>
      <c r="H32" s="25">
        <f t="shared" si="10"/>
        <v>-82525.6</v>
      </c>
      <c r="I32" s="25">
        <f t="shared" si="10"/>
        <v>-17121.9</v>
      </c>
      <c r="J32" s="25">
        <f t="shared" si="10"/>
        <v>-57030.9</v>
      </c>
      <c r="K32" s="25">
        <f t="shared" si="10"/>
        <v>-65467.5</v>
      </c>
      <c r="L32" s="25">
        <f t="shared" si="10"/>
        <v>-52842.7</v>
      </c>
      <c r="M32" s="25">
        <f t="shared" si="10"/>
        <v>-34821.4</v>
      </c>
      <c r="N32" s="25">
        <f t="shared" si="10"/>
        <v>-25443.1</v>
      </c>
      <c r="O32" s="25">
        <f t="shared" si="10"/>
        <v>-776678.97</v>
      </c>
    </row>
    <row r="33" spans="1:15" ht="18.75" customHeight="1">
      <c r="A33" s="17" t="s">
        <v>55</v>
      </c>
      <c r="B33" s="26">
        <f>+B34</f>
        <v>-84843.3</v>
      </c>
      <c r="C33" s="26">
        <f aca="true" t="shared" si="11" ref="C33:O33">+C34</f>
        <v>-86116.1</v>
      </c>
      <c r="D33" s="26">
        <f t="shared" si="11"/>
        <v>-54726.1</v>
      </c>
      <c r="E33" s="26">
        <f t="shared" si="11"/>
        <v>-11704.6</v>
      </c>
      <c r="F33" s="26">
        <f t="shared" si="11"/>
        <v>-48370.7</v>
      </c>
      <c r="G33" s="26">
        <f t="shared" si="11"/>
        <v>-91796.4</v>
      </c>
      <c r="H33" s="26">
        <f t="shared" si="11"/>
        <v>-82525.6</v>
      </c>
      <c r="I33" s="26">
        <f t="shared" si="11"/>
        <v>-14546.9</v>
      </c>
      <c r="J33" s="26">
        <f t="shared" si="11"/>
        <v>-57030.9</v>
      </c>
      <c r="K33" s="26">
        <f t="shared" si="11"/>
        <v>-65467.5</v>
      </c>
      <c r="L33" s="26">
        <f t="shared" si="11"/>
        <v>-52842.7</v>
      </c>
      <c r="M33" s="26">
        <f t="shared" si="11"/>
        <v>-34821.4</v>
      </c>
      <c r="N33" s="26">
        <f t="shared" si="11"/>
        <v>-25443.1</v>
      </c>
      <c r="O33" s="26">
        <f t="shared" si="11"/>
        <v>-710235.3</v>
      </c>
    </row>
    <row r="34" spans="1:26" ht="18.75" customHeight="1">
      <c r="A34" s="13" t="s">
        <v>56</v>
      </c>
      <c r="B34" s="20">
        <f>ROUND(-B9*$D$3,2)</f>
        <v>-84843.3</v>
      </c>
      <c r="C34" s="20">
        <f>ROUND(-C9*$D$3,2)</f>
        <v>-86116.1</v>
      </c>
      <c r="D34" s="20">
        <f>ROUND(-D9*$D$3,2)</f>
        <v>-54726.1</v>
      </c>
      <c r="E34" s="20">
        <f>ROUND(-E9*$D$3,2)</f>
        <v>-11704.6</v>
      </c>
      <c r="F34" s="20">
        <f aca="true" t="shared" si="12" ref="F34:N34">ROUND(-F9*$D$3,2)</f>
        <v>-48370.7</v>
      </c>
      <c r="G34" s="20">
        <f t="shared" si="12"/>
        <v>-91796.4</v>
      </c>
      <c r="H34" s="20">
        <f t="shared" si="12"/>
        <v>-82525.6</v>
      </c>
      <c r="I34" s="20">
        <f>ROUND(-I9*$D$3,2)</f>
        <v>-14546.9</v>
      </c>
      <c r="J34" s="20">
        <f>ROUND(-J9*$D$3,2)</f>
        <v>-57030.9</v>
      </c>
      <c r="K34" s="20">
        <f>ROUND(-K9*$D$3,2)</f>
        <v>-65467.5</v>
      </c>
      <c r="L34" s="20">
        <f>ROUND(-L9*$D$3,2)</f>
        <v>-52842.7</v>
      </c>
      <c r="M34" s="20">
        <f t="shared" si="12"/>
        <v>-34821.4</v>
      </c>
      <c r="N34" s="20">
        <f t="shared" si="12"/>
        <v>-25443.1</v>
      </c>
      <c r="O34" s="44">
        <f aca="true" t="shared" si="13" ref="O34:O46">SUM(B34:N34)</f>
        <v>-710235.3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M35">SUM(B36:B42)</f>
        <v>0</v>
      </c>
      <c r="C35" s="26">
        <f t="shared" si="14"/>
        <v>0</v>
      </c>
      <c r="D35" s="26">
        <f t="shared" si="14"/>
        <v>-68255.2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-2575</v>
      </c>
      <c r="J35" s="26">
        <f t="shared" si="14"/>
        <v>0</v>
      </c>
      <c r="K35" s="26">
        <f t="shared" si="14"/>
        <v>0</v>
      </c>
      <c r="L35" s="26">
        <f t="shared" si="14"/>
        <v>0</v>
      </c>
      <c r="M35" s="26">
        <f t="shared" si="14"/>
        <v>0</v>
      </c>
      <c r="N35" s="26">
        <f>SUM(N36:N42)</f>
        <v>0</v>
      </c>
      <c r="O35" s="26">
        <f t="shared" si="13"/>
        <v>-71830.2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-500-21417.31</f>
        <v>-21917.31</v>
      </c>
      <c r="E38" s="24">
        <v>0</v>
      </c>
      <c r="F38" s="24">
        <v>-500</v>
      </c>
      <c r="G38" s="24">
        <v>-500</v>
      </c>
      <c r="H38" s="24">
        <v>0</v>
      </c>
      <c r="I38" s="24">
        <v>-2575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-25492.31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6" t="s">
        <v>94</v>
      </c>
      <c r="B42" s="24">
        <v>0</v>
      </c>
      <c r="C42" s="24">
        <v>0</v>
      </c>
      <c r="D42" s="24">
        <v>-46337.89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f t="shared" si="13"/>
        <v>-46337.89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89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7" t="s">
        <v>95</v>
      </c>
      <c r="B44" s="27">
        <v>582.62</v>
      </c>
      <c r="C44" s="27">
        <v>4803.91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4">
        <f t="shared" si="13"/>
        <v>5386.53</v>
      </c>
      <c r="P44"/>
      <c r="Q44"/>
      <c r="R44"/>
      <c r="S44"/>
      <c r="T44"/>
      <c r="U44"/>
      <c r="V44"/>
      <c r="W44"/>
      <c r="X44"/>
      <c r="Y44"/>
      <c r="Z44"/>
    </row>
    <row r="45" spans="1:15" ht="18.75" customHeight="1">
      <c r="A45" s="68" t="s">
        <v>64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15" ht="18.75" customHeight="1">
      <c r="A46" s="68" t="s">
        <v>65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0">
        <f t="shared" si="13"/>
        <v>0</v>
      </c>
    </row>
    <row r="47" spans="1:26" ht="15.75">
      <c r="A47" s="2" t="s">
        <v>66</v>
      </c>
      <c r="B47" s="29">
        <f aca="true" t="shared" si="15" ref="B47:N47">+B28+B32</f>
        <v>967339.0376</v>
      </c>
      <c r="C47" s="29">
        <f t="shared" si="15"/>
        <v>748900.1264</v>
      </c>
      <c r="D47" s="29">
        <f t="shared" si="15"/>
        <v>602555.797</v>
      </c>
      <c r="E47" s="29">
        <f t="shared" si="15"/>
        <v>186790.44749999998</v>
      </c>
      <c r="F47" s="29">
        <f t="shared" si="15"/>
        <v>672215.3245000001</v>
      </c>
      <c r="G47" s="29">
        <f t="shared" si="15"/>
        <v>848540.236</v>
      </c>
      <c r="H47" s="29">
        <f t="shared" si="15"/>
        <v>681896.3168</v>
      </c>
      <c r="I47" s="29">
        <f t="shared" si="15"/>
        <v>127212.92700000003</v>
      </c>
      <c r="J47" s="29">
        <f t="shared" si="15"/>
        <v>877874.3746</v>
      </c>
      <c r="K47" s="29">
        <f t="shared" si="15"/>
        <v>690851.1076</v>
      </c>
      <c r="L47" s="29">
        <f t="shared" si="15"/>
        <v>820844.5122</v>
      </c>
      <c r="M47" s="29">
        <f t="shared" si="15"/>
        <v>403404.8775</v>
      </c>
      <c r="N47" s="29">
        <f t="shared" si="15"/>
        <v>225804.9351</v>
      </c>
      <c r="O47" s="29">
        <f>SUM(B47:N47)</f>
        <v>7854230.0198</v>
      </c>
      <c r="P47" s="65"/>
      <c r="Q47" s="67"/>
      <c r="T47"/>
      <c r="U47"/>
      <c r="V47"/>
      <c r="W47"/>
      <c r="X47"/>
      <c r="Y47"/>
      <c r="Z47"/>
    </row>
    <row r="48" spans="1:19" ht="15" customHeight="1">
      <c r="A48" s="33"/>
      <c r="B48" s="66"/>
      <c r="C48" s="45"/>
      <c r="D48" s="45"/>
      <c r="E48" s="45"/>
      <c r="F48" s="45"/>
      <c r="G48" s="45"/>
      <c r="H48" s="45"/>
      <c r="I48" s="66"/>
      <c r="J48" s="45"/>
      <c r="K48" s="45"/>
      <c r="L48" s="45"/>
      <c r="M48" s="45"/>
      <c r="N48" s="45"/>
      <c r="O48" s="46"/>
      <c r="P48" s="67"/>
      <c r="Q48" s="63"/>
      <c r="R48" s="65"/>
      <c r="S48"/>
    </row>
    <row r="49" spans="1:17" ht="15" customHeight="1">
      <c r="A49" s="28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Q49" s="64"/>
    </row>
    <row r="50" spans="1:17" ht="18.75" customHeight="1">
      <c r="A50" s="2" t="s">
        <v>67</v>
      </c>
      <c r="B50" s="35">
        <f>SUM(B51:B64)</f>
        <v>967339.04</v>
      </c>
      <c r="C50" s="35">
        <f aca="true" t="shared" si="16" ref="C50:N50">SUM(C51:C64)</f>
        <v>748900.12</v>
      </c>
      <c r="D50" s="35">
        <f t="shared" si="16"/>
        <v>602555.8</v>
      </c>
      <c r="E50" s="35">
        <f t="shared" si="16"/>
        <v>186790.45</v>
      </c>
      <c r="F50" s="35">
        <f t="shared" si="16"/>
        <v>672215.32</v>
      </c>
      <c r="G50" s="35">
        <f t="shared" si="16"/>
        <v>848540.24</v>
      </c>
      <c r="H50" s="35">
        <f t="shared" si="16"/>
        <v>681896.31</v>
      </c>
      <c r="I50" s="35">
        <f t="shared" si="16"/>
        <v>127212.93</v>
      </c>
      <c r="J50" s="35">
        <f t="shared" si="16"/>
        <v>877874.38</v>
      </c>
      <c r="K50" s="35">
        <f t="shared" si="16"/>
        <v>690851.11</v>
      </c>
      <c r="L50" s="35">
        <f t="shared" si="16"/>
        <v>820844.51</v>
      </c>
      <c r="M50" s="35">
        <f t="shared" si="16"/>
        <v>403404.88</v>
      </c>
      <c r="N50" s="35">
        <f t="shared" si="16"/>
        <v>225804.94</v>
      </c>
      <c r="O50" s="29">
        <f>SUM(O51:O64)</f>
        <v>7854230.029999999</v>
      </c>
      <c r="Q50" s="64"/>
    </row>
    <row r="51" spans="1:18" ht="18.75" customHeight="1">
      <c r="A51" s="17" t="s">
        <v>39</v>
      </c>
      <c r="B51" s="35">
        <v>188532.87</v>
      </c>
      <c r="C51" s="35">
        <v>203945.26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>SUM(B51:N51)</f>
        <v>392478.13</v>
      </c>
      <c r="P51"/>
      <c r="Q51" s="64"/>
      <c r="R51" s="65"/>
    </row>
    <row r="52" spans="1:16" ht="18.75" customHeight="1">
      <c r="A52" s="17" t="s">
        <v>40</v>
      </c>
      <c r="B52" s="35">
        <v>778806.17</v>
      </c>
      <c r="C52" s="35">
        <v>544954.86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9">
        <f aca="true" t="shared" si="17" ref="O52:O63">SUM(B52:N52)</f>
        <v>1323761.03</v>
      </c>
      <c r="P52"/>
    </row>
    <row r="53" spans="1:17" ht="18.75" customHeight="1">
      <c r="A53" s="17" t="s">
        <v>41</v>
      </c>
      <c r="B53" s="34">
        <v>0</v>
      </c>
      <c r="C53" s="34">
        <v>0</v>
      </c>
      <c r="D53" s="26">
        <v>602555.8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6">
        <f t="shared" si="17"/>
        <v>602555.8</v>
      </c>
      <c r="Q53"/>
    </row>
    <row r="54" spans="1:18" ht="18.75" customHeight="1">
      <c r="A54" s="17" t="s">
        <v>51</v>
      </c>
      <c r="B54" s="34">
        <v>0</v>
      </c>
      <c r="C54" s="34">
        <v>0</v>
      </c>
      <c r="D54" s="34">
        <v>0</v>
      </c>
      <c r="E54" s="26">
        <v>186790.45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9">
        <f t="shared" si="17"/>
        <v>186790.45</v>
      </c>
      <c r="R54"/>
    </row>
    <row r="55" spans="1:19" ht="18.75" customHeight="1">
      <c r="A55" s="17" t="s">
        <v>42</v>
      </c>
      <c r="B55" s="34">
        <v>0</v>
      </c>
      <c r="C55" s="34">
        <v>0</v>
      </c>
      <c r="D55" s="34">
        <v>0</v>
      </c>
      <c r="E55" s="34">
        <v>0</v>
      </c>
      <c r="F55" s="26">
        <v>672215.32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6">
        <f t="shared" si="17"/>
        <v>672215.32</v>
      </c>
      <c r="S55"/>
    </row>
    <row r="56" spans="1:20" ht="18.75" customHeight="1">
      <c r="A56" s="17" t="s">
        <v>68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5">
        <v>848540.24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848540.24</v>
      </c>
      <c r="T56"/>
    </row>
    <row r="57" spans="1:21" ht="18.75" customHeight="1">
      <c r="A57" s="17" t="s">
        <v>72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5">
        <v>681896.31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681896.31</v>
      </c>
      <c r="U57"/>
    </row>
    <row r="58" spans="1:21" ht="18.75" customHeight="1">
      <c r="A58" s="17" t="s">
        <v>69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5">
        <v>127212.93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29">
        <f t="shared" si="17"/>
        <v>127212.93</v>
      </c>
      <c r="U58"/>
    </row>
    <row r="59" spans="1:22" ht="18.75" customHeight="1">
      <c r="A59" s="17" t="s">
        <v>43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26">
        <v>877874.38</v>
      </c>
      <c r="K59" s="34">
        <v>0</v>
      </c>
      <c r="L59" s="34">
        <v>0</v>
      </c>
      <c r="M59" s="34">
        <v>0</v>
      </c>
      <c r="N59" s="34">
        <v>0</v>
      </c>
      <c r="O59" s="26">
        <f t="shared" si="17"/>
        <v>877874.38</v>
      </c>
      <c r="V59"/>
    </row>
    <row r="60" spans="1:23" ht="18.75" customHeight="1">
      <c r="A60" s="17" t="s">
        <v>44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26">
        <v>690851.11</v>
      </c>
      <c r="L60" s="34">
        <v>0</v>
      </c>
      <c r="M60" s="34">
        <v>0</v>
      </c>
      <c r="N60" s="34">
        <v>0</v>
      </c>
      <c r="O60" s="29">
        <f t="shared" si="17"/>
        <v>690851.11</v>
      </c>
      <c r="W60"/>
    </row>
    <row r="61" spans="1:24" ht="18.75" customHeight="1">
      <c r="A61" s="17" t="s">
        <v>45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26">
        <v>820844.51</v>
      </c>
      <c r="M61" s="34">
        <v>0</v>
      </c>
      <c r="N61" s="34">
        <v>0</v>
      </c>
      <c r="O61" s="26">
        <f t="shared" si="17"/>
        <v>820844.51</v>
      </c>
      <c r="X61"/>
    </row>
    <row r="62" spans="1:25" ht="18.75" customHeight="1">
      <c r="A62" s="17" t="s">
        <v>70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26">
        <v>403404.88</v>
      </c>
      <c r="N62" s="34">
        <v>0</v>
      </c>
      <c r="O62" s="29">
        <f t="shared" si="17"/>
        <v>403404.88</v>
      </c>
      <c r="Y62"/>
    </row>
    <row r="63" spans="1:26" ht="18.75" customHeight="1">
      <c r="A63" s="17" t="s">
        <v>71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26">
        <v>225804.94</v>
      </c>
      <c r="O63" s="26">
        <f t="shared" si="17"/>
        <v>225804.94</v>
      </c>
      <c r="P63"/>
      <c r="Z63"/>
    </row>
    <row r="64" spans="1:26" ht="18.75" customHeight="1">
      <c r="A64" s="33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/>
      <c r="Q64"/>
      <c r="R64"/>
      <c r="S64"/>
      <c r="T64"/>
      <c r="U64"/>
      <c r="V64"/>
      <c r="W64"/>
      <c r="X64"/>
      <c r="Y64"/>
      <c r="Z64"/>
    </row>
    <row r="65" spans="1:15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/>
      <c r="N65" s="71"/>
      <c r="O65" s="71"/>
    </row>
    <row r="66" spans="1:15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8"/>
    </row>
    <row r="67" spans="1:15" ht="18.75" customHeight="1">
      <c r="A67" s="2" t="s">
        <v>96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9"/>
    </row>
    <row r="68" spans="1:16" ht="18.75" customHeight="1">
      <c r="A68" s="17" t="s">
        <v>73</v>
      </c>
      <c r="B68" s="42">
        <v>2.450981076242966</v>
      </c>
      <c r="C68" s="42">
        <v>2.621598414434704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6" ht="18.75" customHeight="1">
      <c r="A69" s="17" t="s">
        <v>74</v>
      </c>
      <c r="B69" s="42">
        <v>2.1304899993945985</v>
      </c>
      <c r="C69" s="42">
        <v>2.1950999877075743</v>
      </c>
      <c r="D69" s="42">
        <v>0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9"/>
      <c r="P69"/>
    </row>
    <row r="70" spans="1:17" ht="18.75" customHeight="1">
      <c r="A70" s="17" t="s">
        <v>75</v>
      </c>
      <c r="B70" s="42">
        <v>0</v>
      </c>
      <c r="C70" s="42">
        <v>0</v>
      </c>
      <c r="D70" s="22">
        <f>(D$29/D$7)</f>
        <v>1.9607</v>
      </c>
      <c r="E70" s="42">
        <v>0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6"/>
      <c r="Q70"/>
    </row>
    <row r="71" spans="1:18" ht="18.75" customHeight="1">
      <c r="A71" s="17" t="s">
        <v>76</v>
      </c>
      <c r="B71" s="42">
        <v>0</v>
      </c>
      <c r="C71" s="42">
        <v>0</v>
      </c>
      <c r="D71" s="42">
        <v>0</v>
      </c>
      <c r="E71" s="22">
        <f>(E$29/E$7)</f>
        <v>2.9593</v>
      </c>
      <c r="F71" s="34">
        <v>0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9"/>
      <c r="R71"/>
    </row>
    <row r="72" spans="1:19" ht="18.75" customHeight="1">
      <c r="A72" s="17" t="s">
        <v>77</v>
      </c>
      <c r="B72" s="42">
        <v>0</v>
      </c>
      <c r="C72" s="42">
        <v>0</v>
      </c>
      <c r="D72" s="42">
        <v>0</v>
      </c>
      <c r="E72" s="42">
        <v>0</v>
      </c>
      <c r="F72" s="42">
        <f>(F$29/F$7)</f>
        <v>2.2515</v>
      </c>
      <c r="G72" s="34">
        <v>0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6"/>
      <c r="S72"/>
    </row>
    <row r="73" spans="1:20" ht="18.75" customHeight="1">
      <c r="A73" s="17" t="s">
        <v>78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42">
        <f>(G$29/G$7)</f>
        <v>1.8563</v>
      </c>
      <c r="H73" s="42">
        <v>0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T73"/>
    </row>
    <row r="74" spans="1:21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f>(H$29/H$7)</f>
        <v>2.1676</v>
      </c>
      <c r="I74" s="42">
        <v>0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1" ht="18.75" customHeight="1">
      <c r="A75" s="17" t="s">
        <v>85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f>(I$29/I$7)</f>
        <v>2.3751</v>
      </c>
      <c r="J75" s="42">
        <v>0</v>
      </c>
      <c r="K75" s="42">
        <v>0</v>
      </c>
      <c r="L75" s="34">
        <v>0</v>
      </c>
      <c r="M75" s="42">
        <v>0</v>
      </c>
      <c r="N75" s="42">
        <v>0</v>
      </c>
      <c r="O75" s="29"/>
      <c r="U75"/>
    </row>
    <row r="76" spans="1:22" ht="18.75" customHeight="1">
      <c r="A76" s="17" t="s">
        <v>80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f>(J$29/J$7)</f>
        <v>2.1734</v>
      </c>
      <c r="K76" s="42">
        <v>0</v>
      </c>
      <c r="L76" s="34">
        <v>0</v>
      </c>
      <c r="M76" s="42">
        <v>0</v>
      </c>
      <c r="N76" s="42">
        <v>0</v>
      </c>
      <c r="O76" s="26"/>
      <c r="V76"/>
    </row>
    <row r="77" spans="1:23" ht="18.75" customHeight="1">
      <c r="A77" s="17" t="s">
        <v>81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f>(K$29/K$7)</f>
        <v>2.4846</v>
      </c>
      <c r="L77" s="34">
        <v>0</v>
      </c>
      <c r="M77" s="42">
        <v>0</v>
      </c>
      <c r="N77" s="42">
        <v>0</v>
      </c>
      <c r="O77" s="29"/>
      <c r="W77"/>
    </row>
    <row r="78" spans="1:24" ht="18.75" customHeight="1">
      <c r="A78" s="17" t="s">
        <v>82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f>(L$29/L$7)</f>
        <v>2.4314</v>
      </c>
      <c r="M78" s="42">
        <v>0</v>
      </c>
      <c r="N78" s="42">
        <v>0</v>
      </c>
      <c r="O78" s="26"/>
      <c r="X78"/>
    </row>
    <row r="79" spans="1:25" ht="18.75" customHeight="1">
      <c r="A79" s="17" t="s">
        <v>83</v>
      </c>
      <c r="B79" s="42">
        <v>0</v>
      </c>
      <c r="C79" s="42">
        <v>0</v>
      </c>
      <c r="D79" s="42">
        <v>0</v>
      </c>
      <c r="E79" s="42">
        <v>0</v>
      </c>
      <c r="F79" s="34">
        <v>0</v>
      </c>
      <c r="G79" s="34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f>(M$29/M$7)</f>
        <v>3.0665</v>
      </c>
      <c r="N79" s="42">
        <v>0</v>
      </c>
      <c r="O79" s="57"/>
      <c r="Y79"/>
    </row>
    <row r="80" spans="1:26" ht="18.75" customHeight="1">
      <c r="A80" s="33" t="s">
        <v>84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7">
        <f>(N$29/N$7)</f>
        <v>2.6231</v>
      </c>
      <c r="O80" s="48"/>
      <c r="P80"/>
      <c r="Z80"/>
    </row>
    <row r="81" spans="1:12" ht="21" customHeight="1">
      <c r="A81" s="60" t="s">
        <v>48</v>
      </c>
      <c r="B81" s="61"/>
      <c r="C81"/>
      <c r="D81"/>
      <c r="E81"/>
      <c r="F81"/>
      <c r="G81"/>
      <c r="H81" s="39"/>
      <c r="I81" s="39"/>
      <c r="J81"/>
      <c r="K81"/>
      <c r="L81"/>
    </row>
    <row r="82" spans="1:12" ht="21" customHeight="1">
      <c r="A82" s="60" t="s">
        <v>98</v>
      </c>
      <c r="B82" s="61"/>
      <c r="C82"/>
      <c r="D82"/>
      <c r="E82"/>
      <c r="F82"/>
      <c r="G82"/>
      <c r="H82" s="39"/>
      <c r="I82" s="39"/>
      <c r="J82"/>
      <c r="K82"/>
      <c r="L82"/>
    </row>
    <row r="83" spans="1:14" ht="15.75">
      <c r="A83" s="69" t="s">
        <v>97</v>
      </c>
      <c r="B83" s="69">
        <v>0</v>
      </c>
      <c r="C83" s="69">
        <v>0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/>
      <c r="N83" s="69"/>
    </row>
    <row r="84" spans="2:12" ht="14.25">
      <c r="B84" s="61"/>
      <c r="C84"/>
      <c r="D84"/>
      <c r="E84"/>
      <c r="F84"/>
      <c r="G84"/>
      <c r="H84" s="39"/>
      <c r="I84" s="39"/>
      <c r="J84"/>
      <c r="K84"/>
      <c r="L84"/>
    </row>
    <row r="85" spans="2:12" ht="14.25">
      <c r="B85" s="61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 s="40"/>
      <c r="I86" s="40"/>
      <c r="J86" s="41"/>
      <c r="K86" s="41"/>
      <c r="L86" s="41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spans="2:12" ht="14.25">
      <c r="B91"/>
      <c r="C91"/>
      <c r="D91"/>
      <c r="E91"/>
      <c r="F91"/>
      <c r="G91"/>
      <c r="H91"/>
      <c r="I91"/>
      <c r="J91"/>
      <c r="K91"/>
      <c r="L91"/>
    </row>
    <row r="92" spans="2:12" ht="14.25">
      <c r="B92"/>
      <c r="C92"/>
      <c r="D92"/>
      <c r="E92"/>
      <c r="F92"/>
      <c r="G92"/>
      <c r="H92"/>
      <c r="I92"/>
      <c r="J92"/>
      <c r="K92"/>
      <c r="L92"/>
    </row>
    <row r="93" ht="14.25">
      <c r="K93"/>
    </row>
    <row r="94" ht="14.25">
      <c r="L94"/>
    </row>
    <row r="95" ht="14.25">
      <c r="M95"/>
    </row>
    <row r="96" ht="14.25">
      <c r="N96"/>
    </row>
  </sheetData>
  <sheetProtection/>
  <mergeCells count="7">
    <mergeCell ref="A83:N83"/>
    <mergeCell ref="A65:O65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2019-02-19T19:58:16Z</dcterms:modified>
  <cp:category/>
  <cp:version/>
  <cp:contentType/>
  <cp:contentStatus/>
</cp:coreProperties>
</file>