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<sst xmlns="http://schemas.openxmlformats.org/spreadsheetml/2006/main" count="147" uniqueCount="147">
  <si>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</si>
  <si>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</si>
  <si>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</si>
  <si>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</si>
  <si>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</si>
  <si>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</si>
  <si>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</si>
  <si>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</si>
  <si>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</si>
  <si>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</si>
  <si>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</si>
  <si>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</si>
  <si>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</si>
  <si>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</si>
  <si>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</si>
  <si>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</si>
  <si>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</si>
  <si>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</si>
  <si>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</si>
  <si>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</si>
  <si>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</si>
  <si>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</si>
  <si>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</si>
  <si>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</si>
  <si>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</si>
  <si>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</si>
  <si>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</si>
  <si>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</si>
  <si>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</si>
  <si>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</si>
  <si>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</si>
  <si>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</si>
  <si>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</si>
  <si>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</si>
  <si>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</si>
  <si>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</si>
  <si>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</si>
  <si>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</si>
  <si>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</si>
  <si>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</si>
  <si>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</si>
  <si>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</si>
  <si>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</si>
  <si>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</si>
  <si>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</si>
  <si>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</si>
  <si>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</si>
  <si>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</si>
  <si>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</si>
  <si>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</si>
  <si>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</si>
  <si>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</si>
  <si>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</si>
  <si>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</si>
  <si>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</si>
  <si>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</si>
  <si>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</si>
  <si>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</si>
  <si>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</si>
  <si>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</si>
  <si>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</si>
  <si>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</si>
  <si>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</si>
  <si>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</si>
  <si>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</si>
  <si>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</si>
  <si>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</si>
  <si>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</si>
  <si>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</si>
  <si>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</si>
  <si>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</si>
  <si>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</si>
  <si>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</si>
  <si>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</si>
  <si>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</si>
  <si>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</si>
  <si>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</si>
  <si>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</si>
  <si>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</si>
  <si>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</si>
  <si>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</si>
  <si>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</si>
  <si>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</si>
  <si>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</si>
  <si>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</si>
  <si>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</si>
  <si>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</si>
  <si>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</si>
  <si>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</si>
  <si>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</si>
  <si>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</si>
  <si>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</si>
  <si>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</si>
  <si>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</si>
  <si>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</si>
  <si>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</si>
  <si>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</si>
  <si>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</si>
  <si>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</si>
  <si>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</si>
  <si>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</si>
  <si>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</si>
  <si>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</si>
  <si>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</si>
  <si>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</si>
  <si>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</si>
  <si>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</si>
  <si>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</si>
  <si>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</si>
  <si>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</si>
  <si>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</si>
  <si>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</si>
  <si>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</si>
  <si>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</si>
  <si>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</si>
  <si>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</si>
  <si>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</si>
  <si>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</si>
  <si>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</si>
  <si>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</si>
  <si>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</si>
  <si>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</si>
  <si>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</si>
  <si>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</si>
  <si>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</si>
  <si>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</si>
  <si>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</si>
  <si>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</si>
  <si>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</si>
  <si>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</si>
  <si>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</si>
  <si>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</si>
  <si>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</si>
  <si>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</si>
  <si>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</si>
  <si>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</si>
  <si>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</si>
  <si>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</si>
  <si>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</si>
  <si>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</si>
  <si>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</si>
  <si>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</si>
  <si>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</si>
  <si>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</si>
  <si>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</si>
  <si>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</si>
  <si>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13/01/19 - VENCIMENTO 18/01/19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</si>
</sst>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145764</v>
      </c>
      <c r="C7" s="9">
        <f t="shared" si="0"/>
        <v>203452</v>
      </c>
      <c r="D7" s="9">
        <f t="shared" si="0"/>
        <v>191812</v>
      </c>
      <c r="E7" s="9">
        <f t="shared" si="0"/>
        <v>117634</v>
      </c>
      <c r="F7" s="9">
        <f t="shared" si="0"/>
        <v>119556</v>
      </c>
      <c r="G7" s="9">
        <f t="shared" si="0"/>
        <v>314799</v>
      </c>
      <c r="H7" s="9">
        <f t="shared" si="0"/>
        <v>106055</v>
      </c>
      <c r="I7" s="9">
        <f t="shared" si="0"/>
        <v>21878</v>
      </c>
      <c r="J7" s="9">
        <f t="shared" si="0"/>
        <v>96671</v>
      </c>
      <c r="K7" s="9">
        <f t="shared" si="0"/>
        <v>70770</v>
      </c>
      <c r="L7" s="9">
        <f t="shared" si="0"/>
        <v>1388391</v>
      </c>
      <c r="M7" s="49"/>
    </row>
    <row r="8" spans="1:12" ht="17.25" customHeight="1">
      <c r="A8" s="10" t="s">
        <v>38</v>
      </c>
      <c r="B8" s="11">
        <f>B9+B12+B16</f>
        <v>75219</v>
      </c>
      <c r="C8" s="11">
        <f aca="true" t="shared" si="1" ref="C8:K8">C9+C12+C16</f>
        <v>110151</v>
      </c>
      <c r="D8" s="11">
        <f t="shared" si="1"/>
        <v>95626</v>
      </c>
      <c r="E8" s="11">
        <f t="shared" si="1"/>
        <v>63017</v>
      </c>
      <c r="F8" s="11">
        <f t="shared" si="1"/>
        <v>56841</v>
      </c>
      <c r="G8" s="11">
        <f t="shared" si="1"/>
        <v>158914</v>
      </c>
      <c r="H8" s="11">
        <f t="shared" si="1"/>
        <v>61304</v>
      </c>
      <c r="I8" s="11">
        <f t="shared" si="1"/>
        <v>10087</v>
      </c>
      <c r="J8" s="11">
        <f t="shared" si="1"/>
        <v>50303</v>
      </c>
      <c r="K8" s="11">
        <f t="shared" si="1"/>
        <v>37527</v>
      </c>
      <c r="L8" s="11">
        <f aca="true" t="shared" si="2" ref="L8:L29">SUM(B8:K8)</f>
        <v>718989</v>
      </c>
    </row>
    <row r="9" spans="1:12" ht="17.25" customHeight="1">
      <c r="A9" s="15" t="s">
        <v>16</v>
      </c>
      <c r="B9" s="13">
        <f>+B10+B11</f>
        <v>13954</v>
      </c>
      <c r="C9" s="13">
        <f aca="true" t="shared" si="3" ref="C9:K9">+C10+C11</f>
        <v>21522</v>
      </c>
      <c r="D9" s="13">
        <f t="shared" si="3"/>
        <v>18359</v>
      </c>
      <c r="E9" s="13">
        <f t="shared" si="3"/>
        <v>11357</v>
      </c>
      <c r="F9" s="13">
        <f t="shared" si="3"/>
        <v>8374</v>
      </c>
      <c r="G9" s="13">
        <f t="shared" si="3"/>
        <v>17521</v>
      </c>
      <c r="H9" s="13">
        <f t="shared" si="3"/>
        <v>12204</v>
      </c>
      <c r="I9" s="13">
        <f t="shared" si="3"/>
        <v>2346</v>
      </c>
      <c r="J9" s="13">
        <f t="shared" si="3"/>
        <v>8949</v>
      </c>
      <c r="K9" s="13">
        <f t="shared" si="3"/>
        <v>6146</v>
      </c>
      <c r="L9" s="11">
        <f t="shared" si="2"/>
        <v>120732</v>
      </c>
    </row>
    <row r="10" spans="1:12" ht="17.25" customHeight="1">
      <c r="A10" s="29" t="s">
        <v>17</v>
      </c>
      <c r="B10" s="13">
        <v>13954</v>
      </c>
      <c r="C10" s="13">
        <v>21522</v>
      </c>
      <c r="D10" s="13">
        <v>18359</v>
      </c>
      <c r="E10" s="13">
        <v>11357</v>
      </c>
      <c r="F10" s="13">
        <v>8374</v>
      </c>
      <c r="G10" s="13">
        <v>17521</v>
      </c>
      <c r="H10" s="13">
        <v>12204</v>
      </c>
      <c r="I10" s="13">
        <v>2346</v>
      </c>
      <c r="J10" s="13">
        <v>8949</v>
      </c>
      <c r="K10" s="13">
        <v>6146</v>
      </c>
      <c r="L10" s="11">
        <f t="shared" si="2"/>
        <v>120732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57972</v>
      </c>
      <c r="C12" s="17">
        <f t="shared" si="4"/>
        <v>83911</v>
      </c>
      <c r="D12" s="17">
        <f t="shared" si="4"/>
        <v>73275</v>
      </c>
      <c r="E12" s="17">
        <f t="shared" si="4"/>
        <v>48955</v>
      </c>
      <c r="F12" s="17">
        <f t="shared" si="4"/>
        <v>45369</v>
      </c>
      <c r="G12" s="17">
        <f t="shared" si="4"/>
        <v>133181</v>
      </c>
      <c r="H12" s="17">
        <f t="shared" si="4"/>
        <v>46648</v>
      </c>
      <c r="I12" s="17">
        <f t="shared" si="4"/>
        <v>7253</v>
      </c>
      <c r="J12" s="17">
        <f t="shared" si="4"/>
        <v>39270</v>
      </c>
      <c r="K12" s="17">
        <f t="shared" si="4"/>
        <v>29643</v>
      </c>
      <c r="L12" s="11">
        <f t="shared" si="2"/>
        <v>565477</v>
      </c>
    </row>
    <row r="13" spans="1:14" s="67" customFormat="1" ht="17.25" customHeight="1">
      <c r="A13" s="74" t="s">
        <v>19</v>
      </c>
      <c r="B13" s="75">
        <v>27696</v>
      </c>
      <c r="C13" s="75">
        <v>42887</v>
      </c>
      <c r="D13" s="75">
        <v>37742</v>
      </c>
      <c r="E13" s="75">
        <v>24478</v>
      </c>
      <c r="F13" s="75">
        <v>21715</v>
      </c>
      <c r="G13" s="75">
        <v>57266</v>
      </c>
      <c r="H13" s="75">
        <v>20481</v>
      </c>
      <c r="I13" s="75">
        <v>3962</v>
      </c>
      <c r="J13" s="75">
        <v>20478</v>
      </c>
      <c r="K13" s="75">
        <v>13196</v>
      </c>
      <c r="L13" s="76">
        <f t="shared" si="2"/>
        <v>269901</v>
      </c>
      <c r="M13" s="77"/>
      <c r="N13" s="78"/>
    </row>
    <row r="14" spans="1:13" s="67" customFormat="1" ht="17.25" customHeight="1">
      <c r="A14" s="74" t="s">
        <v>20</v>
      </c>
      <c r="B14" s="75">
        <v>29477</v>
      </c>
      <c r="C14" s="75">
        <v>39945</v>
      </c>
      <c r="D14" s="75">
        <v>34856</v>
      </c>
      <c r="E14" s="75">
        <v>23881</v>
      </c>
      <c r="F14" s="75">
        <v>23235</v>
      </c>
      <c r="G14" s="75">
        <v>74785</v>
      </c>
      <c r="H14" s="75">
        <v>25286</v>
      </c>
      <c r="I14" s="75">
        <v>3191</v>
      </c>
      <c r="J14" s="75">
        <v>18497</v>
      </c>
      <c r="K14" s="75">
        <v>16110</v>
      </c>
      <c r="L14" s="76">
        <f t="shared" si="2"/>
        <v>289263</v>
      </c>
      <c r="M14" s="77"/>
    </row>
    <row r="15" spans="1:12" ht="17.25" customHeight="1">
      <c r="A15" s="14" t="s">
        <v>21</v>
      </c>
      <c r="B15" s="13">
        <v>799</v>
      </c>
      <c r="C15" s="13">
        <v>1079</v>
      </c>
      <c r="D15" s="13">
        <v>677</v>
      </c>
      <c r="E15" s="13">
        <v>596</v>
      </c>
      <c r="F15" s="13">
        <v>419</v>
      </c>
      <c r="G15" s="13">
        <v>1130</v>
      </c>
      <c r="H15" s="13">
        <v>881</v>
      </c>
      <c r="I15" s="13">
        <v>100</v>
      </c>
      <c r="J15" s="13">
        <v>295</v>
      </c>
      <c r="K15" s="13">
        <v>337</v>
      </c>
      <c r="L15" s="11">
        <f t="shared" si="2"/>
        <v>6313</v>
      </c>
    </row>
    <row r="16" spans="1:12" ht="17.25" customHeight="1">
      <c r="A16" s="15" t="s">
        <v>34</v>
      </c>
      <c r="B16" s="13">
        <f>B17+B18+B19</f>
        <v>3293</v>
      </c>
      <c r="C16" s="13">
        <f aca="true" t="shared" si="5" ref="C16:K16">C17+C18+C19</f>
        <v>4718</v>
      </c>
      <c r="D16" s="13">
        <f t="shared" si="5"/>
        <v>3992</v>
      </c>
      <c r="E16" s="13">
        <f t="shared" si="5"/>
        <v>2705</v>
      </c>
      <c r="F16" s="13">
        <f t="shared" si="5"/>
        <v>3098</v>
      </c>
      <c r="G16" s="13">
        <f t="shared" si="5"/>
        <v>8212</v>
      </c>
      <c r="H16" s="13">
        <f t="shared" si="5"/>
        <v>2452</v>
      </c>
      <c r="I16" s="13">
        <f t="shared" si="5"/>
        <v>488</v>
      </c>
      <c r="J16" s="13">
        <f t="shared" si="5"/>
        <v>2084</v>
      </c>
      <c r="K16" s="13">
        <f t="shared" si="5"/>
        <v>1738</v>
      </c>
      <c r="L16" s="11">
        <f t="shared" si="2"/>
        <v>32780</v>
      </c>
    </row>
    <row r="17" spans="1:12" ht="17.25" customHeight="1">
      <c r="A17" s="14" t="s">
        <v>35</v>
      </c>
      <c r="B17" s="13">
        <v>3287</v>
      </c>
      <c r="C17" s="13">
        <v>4712</v>
      </c>
      <c r="D17" s="13">
        <v>3987</v>
      </c>
      <c r="E17" s="13">
        <v>2701</v>
      </c>
      <c r="F17" s="13">
        <v>3091</v>
      </c>
      <c r="G17" s="13">
        <v>8196</v>
      </c>
      <c r="H17" s="13">
        <v>2449</v>
      </c>
      <c r="I17" s="13">
        <v>487</v>
      </c>
      <c r="J17" s="13">
        <v>2083</v>
      </c>
      <c r="K17" s="13">
        <v>1733</v>
      </c>
      <c r="L17" s="11">
        <f t="shared" si="2"/>
        <v>32726</v>
      </c>
    </row>
    <row r="18" spans="1:12" ht="17.25" customHeight="1">
      <c r="A18" s="14" t="s">
        <v>36</v>
      </c>
      <c r="B18" s="13">
        <v>1</v>
      </c>
      <c r="C18" s="13">
        <v>0</v>
      </c>
      <c r="D18" s="13">
        <v>3</v>
      </c>
      <c r="E18" s="13">
        <v>1</v>
      </c>
      <c r="F18" s="13">
        <v>5</v>
      </c>
      <c r="G18" s="13">
        <v>5</v>
      </c>
      <c r="H18" s="13">
        <v>1</v>
      </c>
      <c r="I18" s="13">
        <v>0</v>
      </c>
      <c r="J18" s="13">
        <v>0</v>
      </c>
      <c r="K18" s="13">
        <v>4</v>
      </c>
      <c r="L18" s="11">
        <f t="shared" si="2"/>
        <v>20</v>
      </c>
    </row>
    <row r="19" spans="1:12" ht="17.25" customHeight="1">
      <c r="A19" s="14" t="s">
        <v>37</v>
      </c>
      <c r="B19" s="13">
        <v>5</v>
      </c>
      <c r="C19" s="13">
        <v>6</v>
      </c>
      <c r="D19" s="13">
        <v>2</v>
      </c>
      <c r="E19" s="13">
        <v>3</v>
      </c>
      <c r="F19" s="13">
        <v>2</v>
      </c>
      <c r="G19" s="13">
        <v>11</v>
      </c>
      <c r="H19" s="13">
        <v>2</v>
      </c>
      <c r="I19" s="13">
        <v>1</v>
      </c>
      <c r="J19" s="13">
        <v>1</v>
      </c>
      <c r="K19" s="13">
        <v>1</v>
      </c>
      <c r="L19" s="11">
        <f t="shared" si="2"/>
        <v>34</v>
      </c>
    </row>
    <row r="20" spans="1:12" ht="17.25" customHeight="1">
      <c r="A20" s="16" t="s">
        <v>22</v>
      </c>
      <c r="B20" s="11">
        <f>+B21+B22+B23</f>
        <v>44622</v>
      </c>
      <c r="C20" s="11">
        <f aca="true" t="shared" si="6" ref="C20:K20">+C21+C22+C23</f>
        <v>55231</v>
      </c>
      <c r="D20" s="11">
        <f t="shared" si="6"/>
        <v>57293</v>
      </c>
      <c r="E20" s="11">
        <f t="shared" si="6"/>
        <v>30738</v>
      </c>
      <c r="F20" s="11">
        <f t="shared" si="6"/>
        <v>45481</v>
      </c>
      <c r="G20" s="11">
        <f t="shared" si="6"/>
        <v>117996</v>
      </c>
      <c r="H20" s="11">
        <f t="shared" si="6"/>
        <v>29689</v>
      </c>
      <c r="I20" s="11">
        <f t="shared" si="6"/>
        <v>6064</v>
      </c>
      <c r="J20" s="11">
        <f t="shared" si="6"/>
        <v>26769</v>
      </c>
      <c r="K20" s="11">
        <f t="shared" si="6"/>
        <v>21941</v>
      </c>
      <c r="L20" s="11">
        <f t="shared" si="2"/>
        <v>435824</v>
      </c>
    </row>
    <row r="21" spans="1:13" s="67" customFormat="1" ht="17.25" customHeight="1">
      <c r="A21" s="60" t="s">
        <v>23</v>
      </c>
      <c r="B21" s="75">
        <v>25191</v>
      </c>
      <c r="C21" s="75">
        <v>33449</v>
      </c>
      <c r="D21" s="75">
        <v>34845</v>
      </c>
      <c r="E21" s="75">
        <v>18351</v>
      </c>
      <c r="F21" s="75">
        <v>25481</v>
      </c>
      <c r="G21" s="75">
        <v>57776</v>
      </c>
      <c r="H21" s="75">
        <v>16484</v>
      </c>
      <c r="I21" s="75">
        <v>3904</v>
      </c>
      <c r="J21" s="75">
        <v>15956</v>
      </c>
      <c r="K21" s="75">
        <v>11800</v>
      </c>
      <c r="L21" s="76">
        <f t="shared" si="2"/>
        <v>243237</v>
      </c>
      <c r="M21" s="77"/>
    </row>
    <row r="22" spans="1:13" s="67" customFormat="1" ht="17.25" customHeight="1">
      <c r="A22" s="60" t="s">
        <v>24</v>
      </c>
      <c r="B22" s="75">
        <v>19135</v>
      </c>
      <c r="C22" s="75">
        <v>21410</v>
      </c>
      <c r="D22" s="75">
        <v>22151</v>
      </c>
      <c r="E22" s="75">
        <v>12212</v>
      </c>
      <c r="F22" s="75">
        <v>19765</v>
      </c>
      <c r="G22" s="75">
        <v>59664</v>
      </c>
      <c r="H22" s="75">
        <v>12939</v>
      </c>
      <c r="I22" s="75">
        <v>2121</v>
      </c>
      <c r="J22" s="75">
        <v>10677</v>
      </c>
      <c r="K22" s="75">
        <v>10034</v>
      </c>
      <c r="L22" s="76">
        <f t="shared" si="2"/>
        <v>190108</v>
      </c>
      <c r="M22" s="77"/>
    </row>
    <row r="23" spans="1:12" ht="17.25" customHeight="1">
      <c r="A23" s="12" t="s">
        <v>25</v>
      </c>
      <c r="B23" s="13">
        <v>296</v>
      </c>
      <c r="C23" s="13">
        <v>372</v>
      </c>
      <c r="D23" s="13">
        <v>297</v>
      </c>
      <c r="E23" s="13">
        <v>175</v>
      </c>
      <c r="F23" s="13">
        <v>235</v>
      </c>
      <c r="G23" s="13">
        <v>556</v>
      </c>
      <c r="H23" s="13">
        <v>266</v>
      </c>
      <c r="I23" s="13">
        <v>39</v>
      </c>
      <c r="J23" s="13">
        <v>136</v>
      </c>
      <c r="K23" s="13">
        <v>107</v>
      </c>
      <c r="L23" s="11">
        <f t="shared" si="2"/>
        <v>2479</v>
      </c>
    </row>
    <row r="24" spans="1:13" ht="17.25" customHeight="1">
      <c r="A24" s="16" t="s">
        <v>26</v>
      </c>
      <c r="B24" s="13">
        <f>+B25+B26</f>
        <v>25923</v>
      </c>
      <c r="C24" s="13">
        <f aca="true" t="shared" si="7" ref="C24:K24">+C25+C26</f>
        <v>38070</v>
      </c>
      <c r="D24" s="13">
        <f t="shared" si="7"/>
        <v>38893</v>
      </c>
      <c r="E24" s="13">
        <f t="shared" si="7"/>
        <v>23879</v>
      </c>
      <c r="F24" s="13">
        <f t="shared" si="7"/>
        <v>17234</v>
      </c>
      <c r="G24" s="13">
        <f t="shared" si="7"/>
        <v>37889</v>
      </c>
      <c r="H24" s="13">
        <f t="shared" si="7"/>
        <v>14599</v>
      </c>
      <c r="I24" s="13">
        <f t="shared" si="7"/>
        <v>5727</v>
      </c>
      <c r="J24" s="13">
        <f t="shared" si="7"/>
        <v>19599</v>
      </c>
      <c r="K24" s="13">
        <f t="shared" si="7"/>
        <v>11302</v>
      </c>
      <c r="L24" s="11">
        <f t="shared" si="2"/>
        <v>233115</v>
      </c>
      <c r="M24" s="50"/>
    </row>
    <row r="25" spans="1:13" ht="17.25" customHeight="1">
      <c r="A25" s="12" t="s">
        <v>39</v>
      </c>
      <c r="B25" s="13">
        <v>25923</v>
      </c>
      <c r="C25" s="13">
        <v>38069</v>
      </c>
      <c r="D25" s="13">
        <v>38892</v>
      </c>
      <c r="E25" s="13">
        <v>23879</v>
      </c>
      <c r="F25" s="13">
        <v>17234</v>
      </c>
      <c r="G25" s="13">
        <v>37887</v>
      </c>
      <c r="H25" s="13">
        <v>14598</v>
      </c>
      <c r="I25" s="13">
        <v>5727</v>
      </c>
      <c r="J25" s="13">
        <v>19597</v>
      </c>
      <c r="K25" s="13">
        <v>11302</v>
      </c>
      <c r="L25" s="11">
        <f t="shared" si="2"/>
        <v>233108</v>
      </c>
      <c r="M25" s="49"/>
    </row>
    <row r="26" spans="1:13" ht="17.25" customHeight="1">
      <c r="A26" s="12" t="s">
        <v>40</v>
      </c>
      <c r="B26" s="13">
        <v>0</v>
      </c>
      <c r="C26" s="13">
        <v>1</v>
      </c>
      <c r="D26" s="13">
        <v>1</v>
      </c>
      <c r="E26" s="13">
        <v>0</v>
      </c>
      <c r="F26" s="13">
        <v>0</v>
      </c>
      <c r="G26" s="13">
        <v>2</v>
      </c>
      <c r="H26" s="13">
        <v>1</v>
      </c>
      <c r="I26" s="13">
        <v>0</v>
      </c>
      <c r="J26" s="13">
        <v>2</v>
      </c>
      <c r="K26" s="13">
        <v>0</v>
      </c>
      <c r="L26" s="11">
        <f t="shared" si="2"/>
        <v>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463</v>
      </c>
      <c r="I27" s="11">
        <v>0</v>
      </c>
      <c r="J27" s="11">
        <v>0</v>
      </c>
      <c r="K27" s="11">
        <v>0</v>
      </c>
      <c r="L27" s="11">
        <f t="shared" si="2"/>
        <v>463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16</v>
      </c>
      <c r="L29" s="11">
        <f t="shared" si="2"/>
        <v>16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32386.62</v>
      </c>
      <c r="I37" s="19">
        <v>0</v>
      </c>
      <c r="J37" s="19">
        <v>0</v>
      </c>
      <c r="K37" s="19">
        <v>0</v>
      </c>
      <c r="L37" s="23">
        <f>SUM(B37:K37)</f>
        <v>32386.62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480326.20999999996</v>
      </c>
      <c r="C49" s="22">
        <f aca="true" t="shared" si="11" ref="C49:H49">+C50+C62</f>
        <v>746572.51</v>
      </c>
      <c r="D49" s="22">
        <f t="shared" si="11"/>
        <v>768094.54</v>
      </c>
      <c r="E49" s="22">
        <f t="shared" si="11"/>
        <v>423846.57</v>
      </c>
      <c r="F49" s="22">
        <f t="shared" si="11"/>
        <v>424861.28</v>
      </c>
      <c r="G49" s="22">
        <f t="shared" si="11"/>
        <v>916574.6799999999</v>
      </c>
      <c r="H49" s="22">
        <f t="shared" si="11"/>
        <v>395141.76999999996</v>
      </c>
      <c r="I49" s="22">
        <f>+I50+I62</f>
        <v>115487.4</v>
      </c>
      <c r="J49" s="22">
        <f>+J50+J62</f>
        <v>333948.47</v>
      </c>
      <c r="K49" s="22">
        <f>+K50+K62</f>
        <v>236344.96</v>
      </c>
      <c r="L49" s="22">
        <f aca="true" t="shared" si="12" ref="L49:L62">SUM(B49:K49)</f>
        <v>4841198.39</v>
      </c>
    </row>
    <row r="50" spans="1:12" ht="17.25" customHeight="1">
      <c r="A50" s="16" t="s">
        <v>60</v>
      </c>
      <c r="B50" s="23">
        <f>SUM(B51:B61)</f>
        <v>463583.54</v>
      </c>
      <c r="C50" s="23">
        <f aca="true" t="shared" si="13" ref="C50:K50">SUM(C51:C61)</f>
        <v>723409.96</v>
      </c>
      <c r="D50" s="23">
        <f t="shared" si="13"/>
        <v>751632.92</v>
      </c>
      <c r="E50" s="23">
        <f t="shared" si="13"/>
        <v>400742.47000000003</v>
      </c>
      <c r="F50" s="23">
        <f t="shared" si="13"/>
        <v>411600.88</v>
      </c>
      <c r="G50" s="23">
        <f t="shared" si="13"/>
        <v>895289.1799999999</v>
      </c>
      <c r="H50" s="23">
        <f t="shared" si="13"/>
        <v>379072.92</v>
      </c>
      <c r="I50" s="23">
        <f t="shared" si="13"/>
        <v>115487.4</v>
      </c>
      <c r="J50" s="23">
        <f t="shared" si="13"/>
        <v>320457.97</v>
      </c>
      <c r="K50" s="23">
        <f t="shared" si="13"/>
        <v>236344.96</v>
      </c>
      <c r="L50" s="23">
        <f t="shared" si="12"/>
        <v>4697622.2</v>
      </c>
    </row>
    <row r="51" spans="1:12" ht="17.25" customHeight="1">
      <c r="A51" s="34" t="s">
        <v>61</v>
      </c>
      <c r="B51" s="23">
        <f aca="true" t="shared" si="14" ref="B51:H51">ROUND(B32*B7,2)</f>
        <v>459491.86</v>
      </c>
      <c r="C51" s="23">
        <f t="shared" si="14"/>
        <v>717636.24</v>
      </c>
      <c r="D51" s="23">
        <f t="shared" si="14"/>
        <v>745247.16</v>
      </c>
      <c r="E51" s="23">
        <f t="shared" si="14"/>
        <v>397297.07</v>
      </c>
      <c r="F51" s="23">
        <f t="shared" si="14"/>
        <v>408223.96</v>
      </c>
      <c r="G51" s="23">
        <f t="shared" si="14"/>
        <v>887859.1</v>
      </c>
      <c r="H51" s="23">
        <f t="shared" si="14"/>
        <v>342971.26</v>
      </c>
      <c r="I51" s="23">
        <f>ROUND(I32*I7,2)</f>
        <v>115487.4</v>
      </c>
      <c r="J51" s="23">
        <f>ROUND(J32*J7,2)</f>
        <v>318240.93</v>
      </c>
      <c r="K51" s="23">
        <f>ROUND(K32*K7,2)</f>
        <v>227801.55</v>
      </c>
      <c r="L51" s="23">
        <f t="shared" si="12"/>
        <v>4620256.53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32386.62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32386.62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-60002.2</v>
      </c>
      <c r="C66" s="35">
        <f t="shared" si="15"/>
        <v>-92564.63</v>
      </c>
      <c r="D66" s="35">
        <f t="shared" si="15"/>
        <v>-81086.45</v>
      </c>
      <c r="E66" s="35">
        <f t="shared" si="15"/>
        <v>-49372.6</v>
      </c>
      <c r="F66" s="35">
        <f t="shared" si="15"/>
        <v>-37620.7</v>
      </c>
      <c r="G66" s="35">
        <f t="shared" si="15"/>
        <v>-79102.8</v>
      </c>
      <c r="H66" s="35">
        <f t="shared" si="15"/>
        <v>-52477.2</v>
      </c>
      <c r="I66" s="35">
        <f t="shared" si="15"/>
        <v>-12576.699999999999</v>
      </c>
      <c r="J66" s="35">
        <f t="shared" si="15"/>
        <v>-39018.2</v>
      </c>
      <c r="K66" s="35">
        <f t="shared" si="15"/>
        <v>-26877.25</v>
      </c>
      <c r="L66" s="35">
        <f aca="true" t="shared" si="16" ref="L66:L116">SUM(B66:K66)</f>
        <v>-530698.73</v>
      </c>
    </row>
    <row r="67" spans="1:12" ht="18.75" customHeight="1">
      <c r="A67" s="16" t="s">
        <v>73</v>
      </c>
      <c r="B67" s="35">
        <f aca="true" t="shared" si="17" ref="B67:K67">B68+B69+B70+B71+B72+B73</f>
        <v>-60002.2</v>
      </c>
      <c r="C67" s="35">
        <f t="shared" si="17"/>
        <v>-92544.6</v>
      </c>
      <c r="D67" s="35">
        <f t="shared" si="17"/>
        <v>-78943.7</v>
      </c>
      <c r="E67" s="35">
        <f t="shared" si="17"/>
        <v>-48835.1</v>
      </c>
      <c r="F67" s="35">
        <f t="shared" si="17"/>
        <v>-36008.2</v>
      </c>
      <c r="G67" s="35">
        <f t="shared" si="17"/>
        <v>-75340.3</v>
      </c>
      <c r="H67" s="35">
        <f t="shared" si="17"/>
        <v>-52477.2</v>
      </c>
      <c r="I67" s="35">
        <f t="shared" si="17"/>
        <v>-10087.8</v>
      </c>
      <c r="J67" s="35">
        <f t="shared" si="17"/>
        <v>-38480.7</v>
      </c>
      <c r="K67" s="35">
        <f t="shared" si="17"/>
        <v>-26496.6</v>
      </c>
      <c r="L67" s="35">
        <f t="shared" si="16"/>
        <v>-519216.39999999997</v>
      </c>
    </row>
    <row r="68" spans="1:13" s="67" customFormat="1" ht="18.75" customHeight="1">
      <c r="A68" s="60" t="s">
        <v>144</v>
      </c>
      <c r="B68" s="63">
        <f>-ROUND(B9*$D$3,2)</f>
        <v>-60002.2</v>
      </c>
      <c r="C68" s="63">
        <f aca="true" t="shared" si="18" ref="C68:J68">-ROUND(C9*$D$3,2)</f>
        <v>-92544.6</v>
      </c>
      <c r="D68" s="63">
        <f t="shared" si="18"/>
        <v>-78943.7</v>
      </c>
      <c r="E68" s="63">
        <f t="shared" si="18"/>
        <v>-48835.1</v>
      </c>
      <c r="F68" s="63">
        <f t="shared" si="18"/>
        <v>-36008.2</v>
      </c>
      <c r="G68" s="63">
        <f t="shared" si="18"/>
        <v>-75340.3</v>
      </c>
      <c r="H68" s="63">
        <f t="shared" si="18"/>
        <v>-52477.2</v>
      </c>
      <c r="I68" s="63">
        <f t="shared" si="18"/>
        <v>-10087.8</v>
      </c>
      <c r="J68" s="63">
        <f t="shared" si="18"/>
        <v>-38480.7</v>
      </c>
      <c r="K68" s="63">
        <f>-ROUND((K9+K29)*$D$3,2)</f>
        <v>-26496.6</v>
      </c>
      <c r="L68" s="63">
        <f t="shared" si="16"/>
        <v>-519216.39999999997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f t="shared" si="16"/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f t="shared" si="16"/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f aca="true" t="shared" si="19" ref="B74:K74">SUM(B75:B110)</f>
        <v>0</v>
      </c>
      <c r="C74" s="63">
        <f t="shared" si="19"/>
        <v>-20.03</v>
      </c>
      <c r="D74" s="35">
        <f t="shared" si="19"/>
        <v>-2142.75</v>
      </c>
      <c r="E74" s="63">
        <f t="shared" si="19"/>
        <v>-537.5</v>
      </c>
      <c r="F74" s="35">
        <f t="shared" si="19"/>
        <v>-1612.5</v>
      </c>
      <c r="G74" s="35">
        <f t="shared" si="19"/>
        <v>-3762.5</v>
      </c>
      <c r="H74" s="19">
        <f t="shared" si="19"/>
        <v>0</v>
      </c>
      <c r="I74" s="35">
        <f t="shared" si="19"/>
        <v>-2488.9</v>
      </c>
      <c r="J74" s="63">
        <f t="shared" si="19"/>
        <v>-537.5</v>
      </c>
      <c r="K74" s="63">
        <f t="shared" si="19"/>
        <v>-380.65</v>
      </c>
      <c r="L74" s="63">
        <f t="shared" si="16"/>
        <v>-11482.33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f t="shared" si="16"/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-3762.5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-7525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411558.86</v>
      </c>
      <c r="C114" s="24">
        <f t="shared" si="20"/>
        <v>630865.36</v>
      </c>
      <c r="D114" s="24">
        <f t="shared" si="20"/>
        <v>670546.4700000001</v>
      </c>
      <c r="E114" s="24">
        <f t="shared" si="20"/>
        <v>374473.97000000003</v>
      </c>
      <c r="F114" s="24">
        <f t="shared" si="20"/>
        <v>373980.18</v>
      </c>
      <c r="G114" s="24">
        <f t="shared" si="20"/>
        <v>823817.4899999999</v>
      </c>
      <c r="H114" s="24">
        <f t="shared" si="20"/>
        <v>326595.72</v>
      </c>
      <c r="I114" s="24">
        <f>+I115+I116</f>
        <v>102910.7</v>
      </c>
      <c r="J114" s="24">
        <f>+J115+J116</f>
        <v>294930.26999999996</v>
      </c>
      <c r="K114" s="24">
        <f>+K115+K116</f>
        <v>209467.71</v>
      </c>
      <c r="L114" s="45">
        <f t="shared" si="16"/>
        <v>4219146.73</v>
      </c>
      <c r="M114" s="72"/>
    </row>
    <row r="115" spans="1:13" ht="18" customHeight="1">
      <c r="A115" s="16" t="s">
        <v>118</v>
      </c>
      <c r="B115" s="24">
        <f aca="true" t="shared" si="21" ref="B115:K115">IF(B116=0,+B50+B67+B111-B76+B74,+B50+B67+B111+B74)</f>
        <v>403581.33999999997</v>
      </c>
      <c r="C115" s="24">
        <f t="shared" si="21"/>
        <v>630865.36</v>
      </c>
      <c r="D115" s="24">
        <f t="shared" si="21"/>
        <v>670546.4700000001</v>
      </c>
      <c r="E115" s="24">
        <f t="shared" si="21"/>
        <v>351369.87000000005</v>
      </c>
      <c r="F115" s="24">
        <f t="shared" si="21"/>
        <v>373980.18</v>
      </c>
      <c r="G115" s="24">
        <f t="shared" si="21"/>
        <v>816186.3799999999</v>
      </c>
      <c r="H115" s="24">
        <f t="shared" si="21"/>
        <v>326595.72</v>
      </c>
      <c r="I115" s="24">
        <f t="shared" si="21"/>
        <v>102910.7</v>
      </c>
      <c r="J115" s="24">
        <f t="shared" si="21"/>
        <v>281439.76999999996</v>
      </c>
      <c r="K115" s="24">
        <f t="shared" si="21"/>
        <v>209467.71</v>
      </c>
      <c r="L115" s="45">
        <f t="shared" si="16"/>
        <v>4166943.5000000005</v>
      </c>
      <c r="M115" s="51"/>
    </row>
    <row r="116" spans="1:13" ht="18.75" customHeight="1">
      <c r="A116" s="16" t="s">
        <v>119</v>
      </c>
      <c r="B116" s="63">
        <f>IF(+B62+B112+B117&lt;0,0,(B62+B112+B117))</f>
        <v>7977.519999999997</v>
      </c>
      <c r="C116" s="18">
        <f aca="true" t="shared" si="22" ref="C116:K116">IF(+C62+C112+C117&lt;0,0,(C62+C112+C117))</f>
        <v>0</v>
      </c>
      <c r="D116" s="18">
        <f t="shared" si="22"/>
        <v>0</v>
      </c>
      <c r="E116" s="24">
        <f t="shared" si="22"/>
        <v>23104.1</v>
      </c>
      <c r="F116" s="18">
        <f t="shared" si="22"/>
        <v>0</v>
      </c>
      <c r="G116" s="63">
        <f t="shared" si="22"/>
        <v>7631.110000000001</v>
      </c>
      <c r="H116" s="18">
        <f t="shared" si="22"/>
        <v>0</v>
      </c>
      <c r="I116" s="18">
        <f t="shared" si="22"/>
        <v>0</v>
      </c>
      <c r="J116" s="24">
        <f t="shared" si="22"/>
        <v>13490.5</v>
      </c>
      <c r="K116" s="18">
        <f t="shared" si="22"/>
        <v>0</v>
      </c>
      <c r="L116" s="45">
        <f t="shared" si="16"/>
        <v>52203.229999999996</v>
      </c>
      <c r="M116" s="73"/>
    </row>
    <row r="117" spans="1:14" ht="18.75" customHeight="1">
      <c r="A117" s="16" t="s">
        <v>120</v>
      </c>
      <c r="B117" s="63">
        <v>-8765.150000000001</v>
      </c>
      <c r="C117" s="63">
        <v>-24041.709999999995</v>
      </c>
      <c r="D117" s="63">
        <v>-34296.490000000005</v>
      </c>
      <c r="E117" s="19">
        <v>0</v>
      </c>
      <c r="F117" s="63">
        <v>-48831.05</v>
      </c>
      <c r="G117" s="63">
        <v>-13654.39</v>
      </c>
      <c r="H117" s="63">
        <v>-33850.69</v>
      </c>
      <c r="I117" s="19">
        <v>0</v>
      </c>
      <c r="J117" s="19">
        <v>0</v>
      </c>
      <c r="K117" s="19">
        <v>0</v>
      </c>
      <c r="L117" s="63">
        <f>SUM(B117:J117)</f>
        <v>-163439.48</v>
      </c>
      <c r="N117" s="54"/>
    </row>
    <row r="118" spans="1:12" ht="18.75" customHeight="1">
      <c r="A118" s="16" t="s">
        <v>121</v>
      </c>
      <c r="B118" s="19">
        <f>IF(B112+B62+B116+B117&lt;0,B112+B62+B76+B117,0)</f>
        <v>0</v>
      </c>
      <c r="C118" s="63">
        <f>IF(C112+C62+C116+C117&lt;0,C112+C62+C76+C117,0)</f>
        <v>-899.189999999995</v>
      </c>
      <c r="D118" s="63">
        <f>IF(D112+D62+D116+D117&lt;0,D112+D62+D76+D117,0)</f>
        <v>-17834.870000000006</v>
      </c>
      <c r="E118" s="19">
        <f>IF(E112+E62+E116+E117&lt;0,E112+E62+E76+E117,0)</f>
        <v>0</v>
      </c>
      <c r="F118" s="63">
        <f>IF(F112+F62+F116+F117&lt;0,F112+F62+F76+F117,0)</f>
        <v>-35570.65</v>
      </c>
      <c r="G118" s="19">
        <f>IF(G112+G62+G116+G117&lt;0,G112+G62+G76+G117,0)</f>
        <v>0</v>
      </c>
      <c r="H118" s="63">
        <f>IF(H112+H62+H116+H117&lt;0,H112+H62+H76+H117,0)</f>
        <v>-17781.840000000004</v>
      </c>
      <c r="I118" s="19">
        <f>IF(I112+I62+I116+I117&lt;0,I112+I62+I76+I117,0)</f>
        <v>0</v>
      </c>
      <c r="J118" s="19">
        <f>IF(J112+J62+J116+J117&lt;0,J112+J62+J76+J117,0)</f>
        <v>0</v>
      </c>
      <c r="K118" s="19">
        <f>IF(K112+K62+K116+K117&lt;0,K112+K62+K76+K117,0)</f>
        <v>0</v>
      </c>
      <c r="L118" s="63">
        <f>SUM(B118:J118)</f>
        <v>-72086.55000000002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4219146.75</v>
      </c>
      <c r="M122" s="51"/>
    </row>
    <row r="123" spans="1:12" ht="18.75" customHeight="1">
      <c r="A123" s="26" t="s">
        <v>123</v>
      </c>
      <c r="B123" s="27">
        <v>46346.87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46346.87</v>
      </c>
    </row>
    <row r="124" spans="1:12" ht="18.75" customHeight="1">
      <c r="A124" s="26" t="s">
        <v>124</v>
      </c>
      <c r="B124" s="27">
        <v>365211.99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365211.99</v>
      </c>
    </row>
    <row r="125" spans="1:12" ht="18.75" customHeight="1">
      <c r="A125" s="26" t="s">
        <v>125</v>
      </c>
      <c r="B125" s="38">
        <v>0</v>
      </c>
      <c r="C125" s="27">
        <v>630865.36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630865.36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623608.23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623608.23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46938.25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46938.25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370729.24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370729.24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3744.74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3744.74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108454.25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108454.25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26552.59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26552.59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238973.34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238973.34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237102.14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237102.14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20712.38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20712.38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117916.64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117916.64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115163.9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115163.9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332922.42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332922.42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112218.29</v>
      </c>
      <c r="I139" s="38">
        <v>0</v>
      </c>
      <c r="J139" s="38">
        <v>0</v>
      </c>
      <c r="K139" s="38">
        <v>0</v>
      </c>
      <c r="L139" s="39">
        <f t="shared" si="23"/>
        <v>112218.29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214377.44</v>
      </c>
      <c r="I140" s="38">
        <v>0</v>
      </c>
      <c r="J140" s="38">
        <v>0</v>
      </c>
      <c r="K140" s="38">
        <v>0</v>
      </c>
      <c r="L140" s="39">
        <f t="shared" si="23"/>
        <v>214377.44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102910.7</v>
      </c>
      <c r="J141" s="38">
        <v>0</v>
      </c>
      <c r="K141" s="38">
        <v>0</v>
      </c>
      <c r="L141" s="39">
        <f t="shared" si="23"/>
        <v>102910.7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294930.27</v>
      </c>
      <c r="K142" s="18">
        <v>0</v>
      </c>
      <c r="L142" s="39">
        <f t="shared" si="23"/>
        <v>294930.27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209467.71</v>
      </c>
      <c r="L143" s="42">
        <f t="shared" si="23"/>
        <v>209467.71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294930.26999999996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2019-01-17T19:51:10Z</dcterms:modified>
  <cp:category/>
  <cp:version/>
  <cp:contentType/>
  <cp:contentStatus/>
</cp:coreProperties>
</file>