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<sst xmlns="http://schemas.openxmlformats.org/spreadsheetml/2006/main" count="167" uniqueCount="161">
  <si>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</si>
  <si>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</si>
  <si>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</si>
  <si>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</si>
  <si>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</si>
  <si>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</si>
  <si>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</si>
  <si>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</si>
  <si>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</si>
  <si>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</si>
  <si>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</si>
  <si>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</si>
  <si>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</si>
  <si>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</si>
  <si>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</si>
  <si>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</si>
  <si>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</si>
  <si>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</si>
  <si>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</si>
  <si>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</si>
  <si>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</si>
  <si>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</si>
  <si>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</si>
  <si>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</si>
  <si>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</si>
  <si>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</si>
  <si>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</si>
  <si>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</si>
  <si>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</si>
  <si>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</si>
  <si>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</si>
  <si>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</si>
  <si>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</si>
  <si>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</si>
  <si>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</si>
  <si>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</si>
  <si>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</si>
  <si>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</si>
  <si>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</si>
  <si>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</si>
  <si>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</si>
  <si>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</si>
  <si>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</si>
  <si>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</si>
  <si>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</si>
  <si>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</si>
  <si>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</si>
  <si>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</si>
  <si>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</si>
  <si>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</si>
  <si>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</si>
  <si>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</si>
  <si>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</si>
  <si>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</si>
  <si>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</si>
  <si>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</si>
  <si>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</si>
  <si>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</si>
  <si>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</si>
  <si>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</si>
  <si>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</si>
  <si>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</si>
  <si>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</si>
  <si>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</si>
  <si>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</si>
  <si>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</si>
  <si>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</si>
  <si>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</si>
  <si>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</si>
  <si>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</si>
  <si>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</si>
  <si>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</si>
  <si>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</si>
  <si>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</si>
  <si>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</si>
  <si>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</si>
  <si>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</si>
  <si>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</si>
  <si>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</si>
  <si>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</si>
  <si>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</si>
  <si>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</si>
  <si>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</si>
  <si>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</si>
  <si>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</si>
  <si>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</si>
  <si>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</si>
  <si>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</si>
  <si>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</si>
  <si>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</si>
  <si>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</si>
  <si>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</si>
  <si>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</si>
  <si>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</si>
  <si>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</si>
  <si>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</si>
  <si>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</si>
  <si>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</si>
  <si>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</si>
  <si>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</si>
  <si>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</si>
  <si>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</si>
  <si>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</si>
  <si>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</si>
  <si>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</si>
  <si>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</si>
  <si>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</si>
  <si>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</si>
  <si>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</si>
  <si>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</si>
  <si>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</si>
  <si>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</si>
  <si>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</si>
  <si>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</si>
  <si>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</si>
  <si>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</si>
  <si>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</si>
  <si>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</si>
  <si>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</si>
  <si>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</si>
  <si>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</si>
  <si>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</si>
  <si>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</si>
  <si>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</si>
  <si>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</si>
  <si>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</si>
  <si>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</si>
  <si>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</si>
  <si>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</si>
  <si>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</si>
  <si>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</si>
  <si>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</si>
  <si>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</si>
  <si>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</si>
  <si>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</si>
  <si>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</si>
  <si>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</si>
  <si>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</si>
  <si>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</si>
  <si>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</si>
  <si>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</si>
  <si>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</si>
  <si>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</si>
  <si>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</si>
  <si>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</si>
  <si>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</si>
  <si>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</si>
  <si>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</si>
  <si>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</si>
  <si>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</si>
  <si>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</si>
  <si>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</si>
  <si>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</si>
  <si>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</si>
  <si>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</si>
  <si>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</si>
  <si>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</si>
  <si>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</si>
  <si>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</si>
  <si>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</si>
  <si>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06/07/19 - VENCIMENTO 15/07/19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</si>
</sst>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291587</v>
      </c>
      <c r="C7" s="9">
        <f t="shared" si="0"/>
        <v>384665</v>
      </c>
      <c r="D7" s="9">
        <f t="shared" si="0"/>
        <v>398099</v>
      </c>
      <c r="E7" s="9">
        <f>+E8+E20+E24+E27</f>
        <v>54778</v>
      </c>
      <c r="F7" s="9">
        <f>+F8+F20+F24+F27</f>
        <v>171927</v>
      </c>
      <c r="G7" s="9">
        <f t="shared" si="0"/>
        <v>228313</v>
      </c>
      <c r="H7" s="9">
        <f t="shared" si="0"/>
        <v>173965</v>
      </c>
      <c r="I7" s="9">
        <f t="shared" si="0"/>
        <v>165901</v>
      </c>
      <c r="J7" s="9">
        <f t="shared" si="0"/>
        <v>50368</v>
      </c>
      <c r="K7" s="9">
        <f t="shared" si="0"/>
        <v>76646</v>
      </c>
      <c r="L7" s="9">
        <f t="shared" si="0"/>
        <v>182305</v>
      </c>
      <c r="M7" s="9">
        <f t="shared" si="0"/>
        <v>236830</v>
      </c>
      <c r="N7" s="9">
        <f t="shared" si="0"/>
        <v>213085</v>
      </c>
      <c r="O7" s="9">
        <f t="shared" si="0"/>
        <v>2628469</v>
      </c>
      <c r="P7" s="43"/>
      <c r="Q7"/>
      <c r="R7"/>
    </row>
    <row r="8" spans="1:18" ht="17.25" customHeight="1">
      <c r="A8" s="10" t="s">
        <v>35</v>
      </c>
      <c r="B8" s="11">
        <f>B9+B12+B16</f>
        <v>145845</v>
      </c>
      <c r="C8" s="11">
        <f aca="true" t="shared" si="1" ref="C8:N8">C9+C12+C16</f>
        <v>202370</v>
      </c>
      <c r="D8" s="11">
        <f t="shared" si="1"/>
        <v>196420</v>
      </c>
      <c r="E8" s="11">
        <f>E9+E12+E16</f>
        <v>25386</v>
      </c>
      <c r="F8" s="11">
        <f>F9+F12+F16</f>
        <v>85446</v>
      </c>
      <c r="G8" s="11">
        <f t="shared" si="1"/>
        <v>119078</v>
      </c>
      <c r="H8" s="11">
        <f t="shared" si="1"/>
        <v>92576</v>
      </c>
      <c r="I8" s="11">
        <f t="shared" si="1"/>
        <v>76117</v>
      </c>
      <c r="J8" s="11">
        <f t="shared" si="1"/>
        <v>25922</v>
      </c>
      <c r="K8" s="11">
        <f t="shared" si="1"/>
        <v>40426</v>
      </c>
      <c r="L8" s="11">
        <f t="shared" si="1"/>
        <v>89060</v>
      </c>
      <c r="M8" s="11">
        <f t="shared" si="1"/>
        <v>119663</v>
      </c>
      <c r="N8" s="11">
        <f t="shared" si="1"/>
        <v>119999</v>
      </c>
      <c r="O8" s="11">
        <f aca="true" t="shared" si="2" ref="O8:O27">SUM(B8:N8)</f>
        <v>1338308</v>
      </c>
      <c r="P8"/>
      <c r="Q8"/>
      <c r="R8"/>
    </row>
    <row r="9" spans="1:18" ht="17.25" customHeight="1">
      <c r="A9" s="15" t="s">
        <v>13</v>
      </c>
      <c r="B9" s="13">
        <f>+B10+B11</f>
        <v>24360</v>
      </c>
      <c r="C9" s="13">
        <f aca="true" t="shared" si="3" ref="C9:N9">+C10+C11</f>
        <v>36224</v>
      </c>
      <c r="D9" s="13">
        <f t="shared" si="3"/>
        <v>32635</v>
      </c>
      <c r="E9" s="13">
        <f>+E10+E11</f>
        <v>5116</v>
      </c>
      <c r="F9" s="13">
        <f>+F10+F11</f>
        <v>12839</v>
      </c>
      <c r="G9" s="13">
        <f t="shared" si="3"/>
        <v>19420</v>
      </c>
      <c r="H9" s="13">
        <f t="shared" si="3"/>
        <v>13323</v>
      </c>
      <c r="I9" s="13">
        <f t="shared" si="3"/>
        <v>8690</v>
      </c>
      <c r="J9" s="13">
        <f t="shared" si="3"/>
        <v>2116</v>
      </c>
      <c r="K9" s="13">
        <f t="shared" si="3"/>
        <v>4835</v>
      </c>
      <c r="L9" s="13">
        <f t="shared" si="3"/>
        <v>7511</v>
      </c>
      <c r="M9" s="13">
        <f t="shared" si="3"/>
        <v>11813</v>
      </c>
      <c r="N9" s="13">
        <f t="shared" si="3"/>
        <v>22146</v>
      </c>
      <c r="O9" s="11">
        <f t="shared" si="2"/>
        <v>201028</v>
      </c>
      <c r="P9"/>
      <c r="Q9"/>
      <c r="R9"/>
    </row>
    <row r="10" spans="1:18" ht="17.25" customHeight="1">
      <c r="A10" s="29" t="s">
        <v>14</v>
      </c>
      <c r="B10" s="13">
        <v>24360</v>
      </c>
      <c r="C10" s="13">
        <v>36224</v>
      </c>
      <c r="D10" s="13">
        <v>32635</v>
      </c>
      <c r="E10" s="13">
        <v>5116</v>
      </c>
      <c r="F10" s="13">
        <v>12839</v>
      </c>
      <c r="G10" s="13">
        <v>19420</v>
      </c>
      <c r="H10" s="13">
        <v>13323</v>
      </c>
      <c r="I10" s="13">
        <v>8690</v>
      </c>
      <c r="J10" s="13">
        <v>2116</v>
      </c>
      <c r="K10" s="13">
        <v>4835</v>
      </c>
      <c r="L10" s="13">
        <v>7511</v>
      </c>
      <c r="M10" s="13">
        <v>11813</v>
      </c>
      <c r="N10" s="13">
        <v>22146</v>
      </c>
      <c r="O10" s="11">
        <f t="shared" si="2"/>
        <v>201028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113981</v>
      </c>
      <c r="C12" s="17">
        <f t="shared" si="4"/>
        <v>155978</v>
      </c>
      <c r="D12" s="17">
        <f t="shared" si="4"/>
        <v>154127</v>
      </c>
      <c r="E12" s="17">
        <f>SUM(E13:E15)</f>
        <v>18794</v>
      </c>
      <c r="F12" s="17">
        <f>SUM(F13:F15)</f>
        <v>68138</v>
      </c>
      <c r="G12" s="17">
        <f t="shared" si="4"/>
        <v>93698</v>
      </c>
      <c r="H12" s="17">
        <f t="shared" si="4"/>
        <v>73967</v>
      </c>
      <c r="I12" s="17">
        <f t="shared" si="4"/>
        <v>62298</v>
      </c>
      <c r="J12" s="17">
        <f t="shared" si="4"/>
        <v>21937</v>
      </c>
      <c r="K12" s="17">
        <f t="shared" si="4"/>
        <v>33286</v>
      </c>
      <c r="L12" s="17">
        <f t="shared" si="4"/>
        <v>75438</v>
      </c>
      <c r="M12" s="17">
        <f t="shared" si="4"/>
        <v>100596</v>
      </c>
      <c r="N12" s="17">
        <f t="shared" si="4"/>
        <v>92150</v>
      </c>
      <c r="O12" s="11">
        <f t="shared" si="2"/>
        <v>1064388</v>
      </c>
      <c r="P12"/>
      <c r="Q12"/>
      <c r="R12"/>
    </row>
    <row r="13" spans="1:18" s="60" customFormat="1" ht="17.25" customHeight="1">
      <c r="A13" s="65" t="s">
        <v>16</v>
      </c>
      <c r="B13" s="66">
        <v>54184</v>
      </c>
      <c r="C13" s="66">
        <v>79441</v>
      </c>
      <c r="D13" s="66">
        <v>79839</v>
      </c>
      <c r="E13" s="66">
        <v>10497</v>
      </c>
      <c r="F13" s="66">
        <v>34832</v>
      </c>
      <c r="G13" s="66">
        <v>47077</v>
      </c>
      <c r="H13" s="66">
        <v>34196</v>
      </c>
      <c r="I13" s="66">
        <v>31130</v>
      </c>
      <c r="J13" s="66">
        <v>9325</v>
      </c>
      <c r="K13" s="66">
        <v>14562</v>
      </c>
      <c r="L13" s="66">
        <v>34873</v>
      </c>
      <c r="M13" s="66">
        <v>43591</v>
      </c>
      <c r="N13" s="66">
        <v>40908</v>
      </c>
      <c r="O13" s="67">
        <f t="shared" si="2"/>
        <v>514455</v>
      </c>
      <c r="P13" s="68"/>
      <c r="Q13" s="69"/>
      <c r="R13"/>
    </row>
    <row r="14" spans="1:18" s="60" customFormat="1" ht="17.25" customHeight="1">
      <c r="A14" s="65" t="s">
        <v>17</v>
      </c>
      <c r="B14" s="66">
        <v>56168</v>
      </c>
      <c r="C14" s="66">
        <v>70944</v>
      </c>
      <c r="D14" s="66">
        <v>69902</v>
      </c>
      <c r="E14" s="66">
        <v>7630</v>
      </c>
      <c r="F14" s="66">
        <v>31672</v>
      </c>
      <c r="G14" s="66">
        <v>43697</v>
      </c>
      <c r="H14" s="66">
        <v>37744</v>
      </c>
      <c r="I14" s="66">
        <v>29551</v>
      </c>
      <c r="J14" s="66">
        <v>12206</v>
      </c>
      <c r="K14" s="66">
        <v>17914</v>
      </c>
      <c r="L14" s="66">
        <v>39020</v>
      </c>
      <c r="M14" s="66">
        <v>54650</v>
      </c>
      <c r="N14" s="66">
        <v>46980</v>
      </c>
      <c r="O14" s="67">
        <f t="shared" si="2"/>
        <v>518078</v>
      </c>
      <c r="P14" s="68"/>
      <c r="Q14"/>
      <c r="R14"/>
    </row>
    <row r="15" spans="1:18" ht="17.25" customHeight="1">
      <c r="A15" s="14" t="s">
        <v>18</v>
      </c>
      <c r="B15" s="13">
        <v>3629</v>
      </c>
      <c r="C15" s="13">
        <v>5593</v>
      </c>
      <c r="D15" s="13">
        <v>4386</v>
      </c>
      <c r="E15" s="13">
        <v>667</v>
      </c>
      <c r="F15" s="13">
        <v>1634</v>
      </c>
      <c r="G15" s="13">
        <v>2924</v>
      </c>
      <c r="H15" s="13">
        <v>2027</v>
      </c>
      <c r="I15" s="13">
        <v>1617</v>
      </c>
      <c r="J15" s="13">
        <v>406</v>
      </c>
      <c r="K15" s="13">
        <v>810</v>
      </c>
      <c r="L15" s="13">
        <v>1545</v>
      </c>
      <c r="M15" s="13">
        <v>2355</v>
      </c>
      <c r="N15" s="13">
        <v>4262</v>
      </c>
      <c r="O15" s="11">
        <f t="shared" si="2"/>
        <v>31855</v>
      </c>
      <c r="P15"/>
      <c r="Q15"/>
      <c r="R15"/>
    </row>
    <row r="16" spans="1:15" ht="17.25" customHeight="1">
      <c r="A16" s="15" t="s">
        <v>31</v>
      </c>
      <c r="B16" s="13">
        <f>B17+B18+B19</f>
        <v>7504</v>
      </c>
      <c r="C16" s="13">
        <f aca="true" t="shared" si="5" ref="C16:N16">C17+C18+C19</f>
        <v>10168</v>
      </c>
      <c r="D16" s="13">
        <f t="shared" si="5"/>
        <v>9658</v>
      </c>
      <c r="E16" s="13">
        <f>E17+E18+E19</f>
        <v>1476</v>
      </c>
      <c r="F16" s="13">
        <f>F17+F18+F19</f>
        <v>4469</v>
      </c>
      <c r="G16" s="13">
        <f t="shared" si="5"/>
        <v>5960</v>
      </c>
      <c r="H16" s="13">
        <f t="shared" si="5"/>
        <v>5286</v>
      </c>
      <c r="I16" s="13">
        <f t="shared" si="5"/>
        <v>5129</v>
      </c>
      <c r="J16" s="13">
        <f t="shared" si="5"/>
        <v>1869</v>
      </c>
      <c r="K16" s="13">
        <f t="shared" si="5"/>
        <v>2305</v>
      </c>
      <c r="L16" s="13">
        <f t="shared" si="5"/>
        <v>6111</v>
      </c>
      <c r="M16" s="13">
        <f t="shared" si="5"/>
        <v>7254</v>
      </c>
      <c r="N16" s="13">
        <f t="shared" si="5"/>
        <v>5703</v>
      </c>
      <c r="O16" s="11">
        <f t="shared" si="2"/>
        <v>72892</v>
      </c>
    </row>
    <row r="17" spans="1:18" ht="17.25" customHeight="1">
      <c r="A17" s="14" t="s">
        <v>32</v>
      </c>
      <c r="B17" s="13">
        <v>7494</v>
      </c>
      <c r="C17" s="13">
        <v>10153</v>
      </c>
      <c r="D17" s="13">
        <v>9648</v>
      </c>
      <c r="E17" s="13">
        <v>1470</v>
      </c>
      <c r="F17" s="13">
        <v>4466</v>
      </c>
      <c r="G17" s="13">
        <v>5954</v>
      </c>
      <c r="H17" s="13">
        <v>5281</v>
      </c>
      <c r="I17" s="13">
        <v>5123</v>
      </c>
      <c r="J17" s="13">
        <v>1866</v>
      </c>
      <c r="K17" s="13">
        <v>2298</v>
      </c>
      <c r="L17" s="13">
        <v>6106</v>
      </c>
      <c r="M17" s="13">
        <v>7246</v>
      </c>
      <c r="N17" s="13">
        <v>5693</v>
      </c>
      <c r="O17" s="11">
        <f t="shared" si="2"/>
        <v>72798</v>
      </c>
      <c r="P17"/>
      <c r="Q17"/>
      <c r="R17"/>
    </row>
    <row r="18" spans="1:18" ht="17.25" customHeight="1">
      <c r="A18" s="14" t="s">
        <v>33</v>
      </c>
      <c r="B18" s="13">
        <v>5</v>
      </c>
      <c r="C18" s="13">
        <v>4</v>
      </c>
      <c r="D18" s="13">
        <v>3</v>
      </c>
      <c r="E18" s="13">
        <v>3</v>
      </c>
      <c r="F18" s="13">
        <v>1</v>
      </c>
      <c r="G18" s="13">
        <v>3</v>
      </c>
      <c r="H18" s="13">
        <v>4</v>
      </c>
      <c r="I18" s="13">
        <v>3</v>
      </c>
      <c r="J18" s="13">
        <v>3</v>
      </c>
      <c r="K18" s="13">
        <v>6</v>
      </c>
      <c r="L18" s="13">
        <v>2</v>
      </c>
      <c r="M18" s="13">
        <v>8</v>
      </c>
      <c r="N18" s="13">
        <v>8</v>
      </c>
      <c r="O18" s="11">
        <f t="shared" si="2"/>
        <v>53</v>
      </c>
      <c r="P18"/>
      <c r="Q18"/>
      <c r="R18"/>
    </row>
    <row r="19" spans="1:18" ht="17.25" customHeight="1">
      <c r="A19" s="14" t="s">
        <v>34</v>
      </c>
      <c r="B19" s="13">
        <v>5</v>
      </c>
      <c r="C19" s="13">
        <v>11</v>
      </c>
      <c r="D19" s="13">
        <v>7</v>
      </c>
      <c r="E19" s="13">
        <v>3</v>
      </c>
      <c r="F19" s="13">
        <v>2</v>
      </c>
      <c r="G19" s="13">
        <v>3</v>
      </c>
      <c r="H19" s="13">
        <v>1</v>
      </c>
      <c r="I19" s="13">
        <v>3</v>
      </c>
      <c r="J19" s="13">
        <v>0</v>
      </c>
      <c r="K19" s="13">
        <v>1</v>
      </c>
      <c r="L19" s="13">
        <v>3</v>
      </c>
      <c r="M19" s="13">
        <v>0</v>
      </c>
      <c r="N19" s="13">
        <v>2</v>
      </c>
      <c r="O19" s="11">
        <f t="shared" si="2"/>
        <v>41</v>
      </c>
      <c r="P19"/>
      <c r="Q19"/>
      <c r="R19"/>
    </row>
    <row r="20" spans="1:18" ht="17.25" customHeight="1">
      <c r="A20" s="16" t="s">
        <v>19</v>
      </c>
      <c r="B20" s="11">
        <f>+B21+B22+B23</f>
        <v>84697</v>
      </c>
      <c r="C20" s="11">
        <f aca="true" t="shared" si="6" ref="C20:N20">+C21+C22+C23</f>
        <v>99761</v>
      </c>
      <c r="D20" s="11">
        <f t="shared" si="6"/>
        <v>112144</v>
      </c>
      <c r="E20" s="11">
        <f>+E21+E22+E23</f>
        <v>15347</v>
      </c>
      <c r="F20" s="11">
        <f>+F21+F22+F23</f>
        <v>45564</v>
      </c>
      <c r="G20" s="11">
        <f t="shared" si="6"/>
        <v>59086</v>
      </c>
      <c r="H20" s="11">
        <f t="shared" si="6"/>
        <v>47808</v>
      </c>
      <c r="I20" s="11">
        <f t="shared" si="6"/>
        <v>62191</v>
      </c>
      <c r="J20" s="11">
        <f t="shared" si="6"/>
        <v>18350</v>
      </c>
      <c r="K20" s="11">
        <f t="shared" si="6"/>
        <v>25367</v>
      </c>
      <c r="L20" s="11">
        <f t="shared" si="6"/>
        <v>67964</v>
      </c>
      <c r="M20" s="11">
        <f t="shared" si="6"/>
        <v>83775</v>
      </c>
      <c r="N20" s="11">
        <f t="shared" si="6"/>
        <v>55604</v>
      </c>
      <c r="O20" s="11">
        <f t="shared" si="2"/>
        <v>777658</v>
      </c>
      <c r="P20"/>
      <c r="Q20"/>
      <c r="R20"/>
    </row>
    <row r="21" spans="1:18" s="60" customFormat="1" ht="17.25" customHeight="1">
      <c r="A21" s="54" t="s">
        <v>20</v>
      </c>
      <c r="B21" s="66">
        <v>42324</v>
      </c>
      <c r="C21" s="66">
        <v>54115</v>
      </c>
      <c r="D21" s="66">
        <v>61754</v>
      </c>
      <c r="E21" s="66">
        <v>9174</v>
      </c>
      <c r="F21" s="66">
        <v>24280</v>
      </c>
      <c r="G21" s="66">
        <v>31429</v>
      </c>
      <c r="H21" s="66">
        <v>23385</v>
      </c>
      <c r="I21" s="66">
        <v>32673</v>
      </c>
      <c r="J21" s="66">
        <v>8313</v>
      </c>
      <c r="K21" s="66">
        <v>11888</v>
      </c>
      <c r="L21" s="66">
        <v>31561</v>
      </c>
      <c r="M21" s="66">
        <v>37378</v>
      </c>
      <c r="N21" s="66">
        <v>27520</v>
      </c>
      <c r="O21" s="67">
        <f t="shared" si="2"/>
        <v>395794</v>
      </c>
      <c r="P21" s="68"/>
      <c r="Q21"/>
      <c r="R21"/>
    </row>
    <row r="22" spans="1:18" s="60" customFormat="1" ht="17.25" customHeight="1">
      <c r="A22" s="54" t="s">
        <v>21</v>
      </c>
      <c r="B22" s="66">
        <v>40584</v>
      </c>
      <c r="C22" s="66">
        <v>43269</v>
      </c>
      <c r="D22" s="66">
        <v>48290</v>
      </c>
      <c r="E22" s="66">
        <v>5876</v>
      </c>
      <c r="F22" s="66">
        <v>20510</v>
      </c>
      <c r="G22" s="66">
        <v>26586</v>
      </c>
      <c r="H22" s="66">
        <v>23507</v>
      </c>
      <c r="I22" s="66">
        <v>28488</v>
      </c>
      <c r="J22" s="66">
        <v>9757</v>
      </c>
      <c r="K22" s="66">
        <v>13041</v>
      </c>
      <c r="L22" s="66">
        <v>35362</v>
      </c>
      <c r="M22" s="66">
        <v>44958</v>
      </c>
      <c r="N22" s="66">
        <v>26665</v>
      </c>
      <c r="O22" s="67">
        <f t="shared" si="2"/>
        <v>366893</v>
      </c>
      <c r="P22" s="68"/>
      <c r="Q22"/>
      <c r="R22"/>
    </row>
    <row r="23" spans="1:18" ht="17.25" customHeight="1">
      <c r="A23" s="12" t="s">
        <v>22</v>
      </c>
      <c r="B23" s="13">
        <v>1789</v>
      </c>
      <c r="C23" s="13">
        <v>2377</v>
      </c>
      <c r="D23" s="13">
        <v>2100</v>
      </c>
      <c r="E23" s="13">
        <v>297</v>
      </c>
      <c r="F23" s="13">
        <v>774</v>
      </c>
      <c r="G23" s="13">
        <v>1071</v>
      </c>
      <c r="H23" s="13">
        <v>916</v>
      </c>
      <c r="I23" s="13">
        <v>1030</v>
      </c>
      <c r="J23" s="13">
        <v>280</v>
      </c>
      <c r="K23" s="13">
        <v>438</v>
      </c>
      <c r="L23" s="13">
        <v>1041</v>
      </c>
      <c r="M23" s="13">
        <v>1439</v>
      </c>
      <c r="N23" s="13">
        <v>1419</v>
      </c>
      <c r="O23" s="11">
        <f t="shared" si="2"/>
        <v>14971</v>
      </c>
      <c r="P23"/>
      <c r="Q23"/>
      <c r="R23"/>
    </row>
    <row r="24" spans="1:18" ht="17.25" customHeight="1">
      <c r="A24" s="16" t="s">
        <v>23</v>
      </c>
      <c r="B24" s="13">
        <f>+B25+B26</f>
        <v>61045</v>
      </c>
      <c r="C24" s="13">
        <f aca="true" t="shared" si="7" ref="C24:N24">+C25+C26</f>
        <v>82534</v>
      </c>
      <c r="D24" s="13">
        <f t="shared" si="7"/>
        <v>89535</v>
      </c>
      <c r="E24" s="13">
        <f>+E25+E26</f>
        <v>14045</v>
      </c>
      <c r="F24" s="13">
        <f>+F25+F26</f>
        <v>40917</v>
      </c>
      <c r="G24" s="13">
        <f t="shared" si="7"/>
        <v>50149</v>
      </c>
      <c r="H24" s="13">
        <f t="shared" si="7"/>
        <v>33581</v>
      </c>
      <c r="I24" s="13">
        <f t="shared" si="7"/>
        <v>27593</v>
      </c>
      <c r="J24" s="13">
        <f t="shared" si="7"/>
        <v>6096</v>
      </c>
      <c r="K24" s="13">
        <f t="shared" si="7"/>
        <v>10853</v>
      </c>
      <c r="L24" s="13">
        <f t="shared" si="7"/>
        <v>25281</v>
      </c>
      <c r="M24" s="13">
        <f t="shared" si="7"/>
        <v>33392</v>
      </c>
      <c r="N24" s="13">
        <f t="shared" si="7"/>
        <v>35902</v>
      </c>
      <c r="O24" s="11">
        <f t="shared" si="2"/>
        <v>510923</v>
      </c>
      <c r="P24" s="44"/>
      <c r="Q24"/>
      <c r="R24"/>
    </row>
    <row r="25" spans="1:18" ht="17.25" customHeight="1">
      <c r="A25" s="12" t="s">
        <v>36</v>
      </c>
      <c r="B25" s="13">
        <v>48076</v>
      </c>
      <c r="C25" s="13">
        <v>67083</v>
      </c>
      <c r="D25" s="13">
        <v>72219</v>
      </c>
      <c r="E25" s="13">
        <v>12040</v>
      </c>
      <c r="F25" s="13">
        <v>31869</v>
      </c>
      <c r="G25" s="13">
        <v>41751</v>
      </c>
      <c r="H25" s="13">
        <v>26942</v>
      </c>
      <c r="I25" s="13">
        <v>21891</v>
      </c>
      <c r="J25" s="13">
        <v>5120</v>
      </c>
      <c r="K25" s="13">
        <v>9168</v>
      </c>
      <c r="L25" s="13">
        <v>19956</v>
      </c>
      <c r="M25" s="13">
        <v>27627</v>
      </c>
      <c r="N25" s="13">
        <v>29307</v>
      </c>
      <c r="O25" s="11">
        <f t="shared" si="2"/>
        <v>413049</v>
      </c>
      <c r="P25" s="43"/>
      <c r="Q25"/>
      <c r="R25"/>
    </row>
    <row r="26" spans="1:18" ht="17.25" customHeight="1">
      <c r="A26" s="12" t="s">
        <v>37</v>
      </c>
      <c r="B26" s="13">
        <v>12969</v>
      </c>
      <c r="C26" s="13">
        <v>15451</v>
      </c>
      <c r="D26" s="13">
        <v>17316</v>
      </c>
      <c r="E26" s="13">
        <v>2005</v>
      </c>
      <c r="F26" s="13">
        <v>9048</v>
      </c>
      <c r="G26" s="13">
        <v>8398</v>
      </c>
      <c r="H26" s="13">
        <v>6639</v>
      </c>
      <c r="I26" s="13">
        <v>5702</v>
      </c>
      <c r="J26" s="13">
        <v>976</v>
      </c>
      <c r="K26" s="13">
        <v>1685</v>
      </c>
      <c r="L26" s="13">
        <v>5325</v>
      </c>
      <c r="M26" s="13">
        <v>5765</v>
      </c>
      <c r="N26" s="13">
        <v>6595</v>
      </c>
      <c r="O26" s="11">
        <f t="shared" si="2"/>
        <v>97874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1580</v>
      </c>
      <c r="O27" s="11">
        <f t="shared" si="2"/>
        <v>1580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22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22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28756.5</v>
      </c>
      <c r="O37" s="23">
        <f>SUM(B37:N37)</f>
        <v>28756.5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937621.9500000001</v>
      </c>
      <c r="C49" s="22">
        <f aca="true" t="shared" si="11" ref="C49:N49">+C50+C62</f>
        <v>1385753.73</v>
      </c>
      <c r="D49" s="22">
        <f t="shared" si="11"/>
        <v>1553506.88</v>
      </c>
      <c r="E49" s="22">
        <f t="shared" si="11"/>
        <v>289156.63</v>
      </c>
      <c r="F49" s="22">
        <f t="shared" si="11"/>
        <v>576405.5700000001</v>
      </c>
      <c r="G49" s="22">
        <f t="shared" si="11"/>
        <v>793743.94</v>
      </c>
      <c r="H49" s="22">
        <f t="shared" si="11"/>
        <v>645846.79</v>
      </c>
      <c r="I49" s="22">
        <f>+I50+I62</f>
        <v>580474.89</v>
      </c>
      <c r="J49" s="22">
        <f t="shared" si="11"/>
        <v>156419.85</v>
      </c>
      <c r="K49" s="22">
        <f>+K50+K62</f>
        <v>218553.13999999998</v>
      </c>
      <c r="L49" s="22">
        <f>+L50+L62</f>
        <v>522086.26999999996</v>
      </c>
      <c r="M49" s="22">
        <f>+M50+M62</f>
        <v>699095.08</v>
      </c>
      <c r="N49" s="22">
        <f t="shared" si="11"/>
        <v>731329.44</v>
      </c>
      <c r="O49" s="22">
        <f>SUM(B49:N49)</f>
        <v>9089994.159999998</v>
      </c>
      <c r="P49"/>
      <c r="Q49"/>
      <c r="R49"/>
    </row>
    <row r="50" spans="1:18" ht="17.25" customHeight="1">
      <c r="A50" s="16" t="s">
        <v>55</v>
      </c>
      <c r="B50" s="23">
        <f>SUM(B51:B61)</f>
        <v>920957.8400000001</v>
      </c>
      <c r="C50" s="23">
        <f aca="true" t="shared" si="12" ref="C50:N50">SUM(C51:C61)</f>
        <v>1362602.57</v>
      </c>
      <c r="D50" s="23">
        <f t="shared" si="12"/>
        <v>1545396.68</v>
      </c>
      <c r="E50" s="23">
        <f t="shared" si="12"/>
        <v>289156.63</v>
      </c>
      <c r="F50" s="23">
        <f t="shared" si="12"/>
        <v>568200.7200000001</v>
      </c>
      <c r="G50" s="23">
        <f t="shared" si="12"/>
        <v>770691.24</v>
      </c>
      <c r="H50" s="23">
        <f t="shared" si="12"/>
        <v>645846.79</v>
      </c>
      <c r="I50" s="23">
        <f>SUM(I51:I61)</f>
        <v>571737.16</v>
      </c>
      <c r="J50" s="23">
        <f t="shared" si="12"/>
        <v>154920.99000000002</v>
      </c>
      <c r="K50" s="23">
        <f>SUM(K51:K61)</f>
        <v>210712.93</v>
      </c>
      <c r="L50" s="23">
        <f>SUM(L51:L61)</f>
        <v>520621.6</v>
      </c>
      <c r="M50" s="23">
        <f>SUM(M51:M61)</f>
        <v>690573.99</v>
      </c>
      <c r="N50" s="23">
        <f t="shared" si="12"/>
        <v>723974.98</v>
      </c>
      <c r="O50" s="23">
        <f>SUM(B50:N50)</f>
        <v>8975394.12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916866.16</v>
      </c>
      <c r="C51" s="23">
        <f t="shared" si="13"/>
        <v>1356828.85</v>
      </c>
      <c r="D51" s="23">
        <f t="shared" si="13"/>
        <v>1539010.92</v>
      </c>
      <c r="E51" s="23">
        <f t="shared" si="13"/>
        <v>289156.63</v>
      </c>
      <c r="F51" s="23">
        <f t="shared" si="13"/>
        <v>565983.68</v>
      </c>
      <c r="G51" s="23">
        <f t="shared" si="13"/>
        <v>767245.84</v>
      </c>
      <c r="H51" s="23">
        <f t="shared" si="13"/>
        <v>637303.38</v>
      </c>
      <c r="I51" s="23">
        <f t="shared" si="13"/>
        <v>568360.24</v>
      </c>
      <c r="J51" s="23">
        <f t="shared" si="13"/>
        <v>153577.07</v>
      </c>
      <c r="K51" s="23">
        <f t="shared" si="13"/>
        <v>209488.85</v>
      </c>
      <c r="L51" s="23">
        <f t="shared" si="13"/>
        <v>518366.04</v>
      </c>
      <c r="M51" s="23">
        <f t="shared" si="13"/>
        <v>687967.47</v>
      </c>
      <c r="N51" s="23">
        <f t="shared" si="13"/>
        <v>691503.44</v>
      </c>
      <c r="O51" s="23">
        <f>SUM(B51:N51)</f>
        <v>8901658.57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28756.5</v>
      </c>
      <c r="O55" s="23">
        <f>SUM(B55:N55)</f>
        <v>28756.5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16664.11</v>
      </c>
      <c r="C62" s="36">
        <v>23151.16</v>
      </c>
      <c r="D62" s="36">
        <v>8110.2</v>
      </c>
      <c r="E62" s="19">
        <v>0</v>
      </c>
      <c r="F62" s="36">
        <v>8204.85</v>
      </c>
      <c r="G62" s="36">
        <v>23052.7</v>
      </c>
      <c r="H62" s="36">
        <v>0</v>
      </c>
      <c r="I62" s="36">
        <v>8737.73</v>
      </c>
      <c r="J62" s="36">
        <v>1498.86</v>
      </c>
      <c r="K62" s="36">
        <v>7840.21</v>
      </c>
      <c r="L62" s="36">
        <v>1464.67</v>
      </c>
      <c r="M62" s="36">
        <v>8521.09</v>
      </c>
      <c r="N62" s="36">
        <v>7354.46</v>
      </c>
      <c r="O62" s="36">
        <f>SUM(B62:N62)</f>
        <v>114600.04000000001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-104748</v>
      </c>
      <c r="C66" s="35">
        <f t="shared" si="14"/>
        <v>-155783.23</v>
      </c>
      <c r="D66" s="35">
        <f t="shared" si="14"/>
        <v>-141398.25</v>
      </c>
      <c r="E66" s="35">
        <f t="shared" si="14"/>
        <v>-71986.84</v>
      </c>
      <c r="F66" s="35">
        <f t="shared" si="14"/>
        <v>-55207.7</v>
      </c>
      <c r="G66" s="35">
        <f t="shared" si="14"/>
        <v>-83506</v>
      </c>
      <c r="H66" s="35">
        <f t="shared" si="14"/>
        <v>-57764.15</v>
      </c>
      <c r="I66" s="35">
        <f t="shared" si="14"/>
        <v>-37367</v>
      </c>
      <c r="J66" s="35">
        <f t="shared" si="14"/>
        <v>-9098.8</v>
      </c>
      <c r="K66" s="35">
        <f t="shared" si="14"/>
        <v>-20790.5</v>
      </c>
      <c r="L66" s="35">
        <f t="shared" si="14"/>
        <v>-32297.3</v>
      </c>
      <c r="M66" s="35">
        <f t="shared" si="14"/>
        <v>-50795.9</v>
      </c>
      <c r="N66" s="35">
        <f t="shared" si="14"/>
        <v>-95227.8</v>
      </c>
      <c r="O66" s="35">
        <f aca="true" t="shared" si="15" ref="O66:O74">SUM(B66:N66)</f>
        <v>-915971.4700000001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-104748</v>
      </c>
      <c r="C67" s="35">
        <f t="shared" si="16"/>
        <v>-155763.2</v>
      </c>
      <c r="D67" s="35">
        <f t="shared" si="16"/>
        <v>-140330.5</v>
      </c>
      <c r="E67" s="35">
        <f t="shared" si="16"/>
        <v>-21998.8</v>
      </c>
      <c r="F67" s="35">
        <f t="shared" si="16"/>
        <v>-55207.7</v>
      </c>
      <c r="G67" s="35">
        <f t="shared" si="16"/>
        <v>-83506</v>
      </c>
      <c r="H67" s="35">
        <f t="shared" si="16"/>
        <v>-57383.5</v>
      </c>
      <c r="I67" s="35">
        <f t="shared" si="16"/>
        <v>-37367</v>
      </c>
      <c r="J67" s="35">
        <f t="shared" si="16"/>
        <v>-9098.8</v>
      </c>
      <c r="K67" s="35">
        <f t="shared" si="16"/>
        <v>-20790.5</v>
      </c>
      <c r="L67" s="35">
        <f t="shared" si="16"/>
        <v>-32297.3</v>
      </c>
      <c r="M67" s="35">
        <f t="shared" si="16"/>
        <v>-50795.9</v>
      </c>
      <c r="N67" s="35">
        <f t="shared" si="16"/>
        <v>-95227.8</v>
      </c>
      <c r="O67" s="35">
        <f t="shared" si="15"/>
        <v>-864515.0000000001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-104748</v>
      </c>
      <c r="C68" s="57">
        <f aca="true" t="shared" si="17" ref="C68:N68">-ROUND(C9*$D$3,2)</f>
        <v>-155763.2</v>
      </c>
      <c r="D68" s="57">
        <f t="shared" si="17"/>
        <v>-140330.5</v>
      </c>
      <c r="E68" s="57">
        <f t="shared" si="17"/>
        <v>-21998.8</v>
      </c>
      <c r="F68" s="57">
        <f t="shared" si="17"/>
        <v>-55207.7</v>
      </c>
      <c r="G68" s="57">
        <f t="shared" si="17"/>
        <v>-83506</v>
      </c>
      <c r="H68" s="57">
        <f>-ROUND((H9+H29)*$D$3,2)</f>
        <v>-57383.5</v>
      </c>
      <c r="I68" s="57">
        <f t="shared" si="17"/>
        <v>-37367</v>
      </c>
      <c r="J68" s="57">
        <f t="shared" si="17"/>
        <v>-9098.8</v>
      </c>
      <c r="K68" s="57">
        <f t="shared" si="17"/>
        <v>-20790.5</v>
      </c>
      <c r="L68" s="57">
        <f t="shared" si="17"/>
        <v>-32297.3</v>
      </c>
      <c r="M68" s="57">
        <f t="shared" si="17"/>
        <v>-50795.9</v>
      </c>
      <c r="N68" s="57">
        <f t="shared" si="17"/>
        <v>-95227.8</v>
      </c>
      <c r="O68" s="57">
        <f t="shared" si="15"/>
        <v>-864515.0000000001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0</v>
      </c>
      <c r="C74" s="57">
        <f t="shared" si="18"/>
        <v>-20.03</v>
      </c>
      <c r="D74" s="35">
        <f t="shared" si="18"/>
        <v>-1067.75</v>
      </c>
      <c r="E74" s="35">
        <f t="shared" si="18"/>
        <v>-49988.04</v>
      </c>
      <c r="F74" s="35">
        <f t="shared" si="18"/>
        <v>0</v>
      </c>
      <c r="G74" s="35">
        <f t="shared" si="18"/>
        <v>0</v>
      </c>
      <c r="H74" s="35">
        <f t="shared" si="18"/>
        <v>-380.65</v>
      </c>
      <c r="I74" s="35">
        <f t="shared" si="18"/>
        <v>0</v>
      </c>
      <c r="J74" s="35">
        <f t="shared" si="18"/>
        <v>0</v>
      </c>
      <c r="K74" s="35">
        <f t="shared" si="18"/>
        <v>0</v>
      </c>
      <c r="L74" s="35">
        <f t="shared" si="18"/>
        <v>0</v>
      </c>
      <c r="M74" s="35">
        <f t="shared" si="18"/>
        <v>0</v>
      </c>
      <c r="N74" s="57">
        <f t="shared" si="18"/>
        <v>0</v>
      </c>
      <c r="O74" s="57">
        <f t="shared" si="15"/>
        <v>-51456.47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79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832873.9500000001</v>
      </c>
      <c r="C114" s="24">
        <f t="shared" si="20"/>
        <v>1229970.5</v>
      </c>
      <c r="D114" s="24">
        <f t="shared" si="20"/>
        <v>1412108.63</v>
      </c>
      <c r="E114" s="24">
        <f t="shared" si="20"/>
        <v>217169.79</v>
      </c>
      <c r="F114" s="24">
        <f t="shared" si="20"/>
        <v>521197.87000000005</v>
      </c>
      <c r="G114" s="24">
        <f t="shared" si="20"/>
        <v>710237.94</v>
      </c>
      <c r="H114" s="24">
        <f aca="true" t="shared" si="21" ref="H114:M114">+H115+H116</f>
        <v>588082.64</v>
      </c>
      <c r="I114" s="24">
        <f t="shared" si="21"/>
        <v>543107.89</v>
      </c>
      <c r="J114" s="24">
        <f t="shared" si="21"/>
        <v>145822.19000000003</v>
      </c>
      <c r="K114" s="24">
        <f t="shared" si="21"/>
        <v>7840.21</v>
      </c>
      <c r="L114" s="24">
        <f t="shared" si="21"/>
        <v>489788.97</v>
      </c>
      <c r="M114" s="24">
        <f t="shared" si="21"/>
        <v>648299.1799999999</v>
      </c>
      <c r="N114" s="24">
        <f>+N115+N116</f>
        <v>636101.6399999999</v>
      </c>
      <c r="O114" s="41">
        <f t="shared" si="19"/>
        <v>7982601.3999999985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816209.8400000001</v>
      </c>
      <c r="C115" s="24">
        <f t="shared" si="22"/>
        <v>1206819.34</v>
      </c>
      <c r="D115" s="24">
        <f t="shared" si="22"/>
        <v>1403998.43</v>
      </c>
      <c r="E115" s="24">
        <f t="shared" si="22"/>
        <v>217169.79</v>
      </c>
      <c r="F115" s="24">
        <f t="shared" si="22"/>
        <v>512993.0200000001</v>
      </c>
      <c r="G115" s="24">
        <f t="shared" si="22"/>
        <v>687185.24</v>
      </c>
      <c r="H115" s="24">
        <f aca="true" t="shared" si="23" ref="H115:M115">+H50+H67+H74+H111</f>
        <v>588082.64</v>
      </c>
      <c r="I115" s="24">
        <f t="shared" si="23"/>
        <v>534370.16</v>
      </c>
      <c r="J115" s="24">
        <f t="shared" si="23"/>
        <v>145822.19000000003</v>
      </c>
      <c r="K115" s="24">
        <f>IF(+K50+K67+K74+K111+K117&lt;0,0,K50+K67+K74+K111+K117)</f>
        <v>0</v>
      </c>
      <c r="L115" s="24">
        <f t="shared" si="23"/>
        <v>488324.3</v>
      </c>
      <c r="M115" s="24">
        <f t="shared" si="23"/>
        <v>639778.09</v>
      </c>
      <c r="N115" s="24">
        <f>+N50+N67+N74+N111</f>
        <v>628747.1799999999</v>
      </c>
      <c r="O115" s="41">
        <f t="shared" si="19"/>
        <v>7869500.22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16664.11</v>
      </c>
      <c r="C116" s="24">
        <f t="shared" si="24"/>
        <v>23151.16</v>
      </c>
      <c r="D116" s="24">
        <f t="shared" si="24"/>
        <v>8110.2</v>
      </c>
      <c r="E116" s="24">
        <f t="shared" si="24"/>
        <v>0</v>
      </c>
      <c r="F116" s="24">
        <f t="shared" si="24"/>
        <v>8204.85</v>
      </c>
      <c r="G116" s="24">
        <f t="shared" si="24"/>
        <v>23052.7</v>
      </c>
      <c r="H116" s="24">
        <f aca="true" t="shared" si="25" ref="H116:M116">IF(+H62+H112+H117&lt;0,0,(H62+H112+H117))</f>
        <v>0</v>
      </c>
      <c r="I116" s="24">
        <f t="shared" si="25"/>
        <v>8737.73</v>
      </c>
      <c r="J116" s="24">
        <f t="shared" si="25"/>
        <v>0</v>
      </c>
      <c r="K116" s="24">
        <f>IF(+K62+K112&lt;0,0,(K62+K112))</f>
        <v>7840.21</v>
      </c>
      <c r="L116" s="24">
        <f t="shared" si="25"/>
        <v>1464.67</v>
      </c>
      <c r="M116" s="24">
        <f t="shared" si="25"/>
        <v>8521.09</v>
      </c>
      <c r="N116" s="24">
        <f>IF(+N62+N112+N117&lt;0,0,(N62+N112+N117))</f>
        <v>7354.46</v>
      </c>
      <c r="O116" s="41">
        <f t="shared" si="19"/>
        <v>113101.18000000001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57">
        <v>-3630.9400000000005</v>
      </c>
      <c r="K117" s="57">
        <v>-323933.42</v>
      </c>
      <c r="L117" s="57"/>
      <c r="M117" s="57"/>
      <c r="N117" s="19">
        <v>0</v>
      </c>
      <c r="O117" s="41">
        <f t="shared" si="19"/>
        <v>-327564.36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57">
        <f>IF(J112+J62+J116+J117&lt;0,J112+J62+J76+J117,0)</f>
        <v>-2132.080000000001</v>
      </c>
      <c r="K118" s="57">
        <f>IF(K49+K66+K117&lt;0,K49+K66-K62+K117,0)</f>
        <v>-134010.99</v>
      </c>
      <c r="L118" s="19">
        <v>0</v>
      </c>
      <c r="M118" s="19">
        <v>0</v>
      </c>
      <c r="N118" s="19">
        <v>0</v>
      </c>
      <c r="O118" s="41">
        <f t="shared" si="19"/>
        <v>-136143.06999999998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7982601.409999999</v>
      </c>
      <c r="P122" s="45"/>
    </row>
    <row r="123" spans="1:15" ht="18.75" customHeight="1">
      <c r="A123" s="26" t="s">
        <v>118</v>
      </c>
      <c r="B123" s="27">
        <v>107121.12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107121.12</v>
      </c>
    </row>
    <row r="124" spans="1:15" ht="18.75" customHeight="1">
      <c r="A124" s="26" t="s">
        <v>119</v>
      </c>
      <c r="B124" s="27">
        <v>725752.83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725752.83</v>
      </c>
    </row>
    <row r="125" spans="1:15" ht="18.75" customHeight="1">
      <c r="A125" s="26" t="s">
        <v>120</v>
      </c>
      <c r="B125" s="38">
        <v>0</v>
      </c>
      <c r="C125" s="27">
        <v>1229970.51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1229970.51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219795.73</v>
      </c>
      <c r="O139" s="39">
        <f t="shared" si="26"/>
        <v>219795.73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416305.92</v>
      </c>
      <c r="O140" s="39">
        <f t="shared" si="26"/>
        <v>416305.92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217169.79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217169.79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521197.87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521197.87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588082.64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588082.64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145822.19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145822.19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7840.21</v>
      </c>
      <c r="L147" s="38">
        <v>0</v>
      </c>
      <c r="M147" s="38">
        <v>0</v>
      </c>
      <c r="N147" s="38">
        <v>0</v>
      </c>
      <c r="O147" s="39">
        <f t="shared" si="27"/>
        <v>7840.21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710237.94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710237.94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543107.88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543107.88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489788.97</v>
      </c>
      <c r="M152" s="38">
        <v>0</v>
      </c>
      <c r="N152" s="38">
        <v>0</v>
      </c>
      <c r="O152" s="39">
        <f t="shared" si="27"/>
        <v>489788.97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1412108.63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1412108.63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648299.18</v>
      </c>
      <c r="N154" s="75">
        <v>0</v>
      </c>
      <c r="O154" s="74">
        <f t="shared" si="27"/>
        <v>648299.18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2019-07-15T14:47:50Z</dcterms:modified>
  <cp:category/>
  <cp:version/>
  <cp:contentType/>
  <cp:contentStatus/>
</cp:coreProperties>
</file>