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<sst xmlns="http://schemas.openxmlformats.org/spreadsheetml/2006/main" count="78" uniqueCount="77">
  <si>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</si>
  <si>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</si>
  <si>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</si>
  <si>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</si>
  <si>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</si>
  <si>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</si>
  <si>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</si>
  <si>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</si>
  <si>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</si>
  <si>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</si>
  <si>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</si>
  <si>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</si>
  <si>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</si>
  <si>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</si>
  <si>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</si>
  <si>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</si>
  <si>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</si>
  <si>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</si>
  <si>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</si>
  <si>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</si>
  <si>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</si>
  <si>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</si>
  <si>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</si>
  <si>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</si>
  <si>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</si>
  <si>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</si>
  <si>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</si>
  <si>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</si>
  <si>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</si>
  <si>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</si>
  <si>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</si>
  <si>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</si>
  <si>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</si>
  <si>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</si>
  <si>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</si>
  <si>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</si>
  <si>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</si>
  <si>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</si>
  <si>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</si>
  <si>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</si>
  <si>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</si>
  <si>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</si>
  <si>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</si>
  <si>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</si>
  <si>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</si>
  <si>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</si>
  <si>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</si>
  <si>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</si>
  <si>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</si>
  <si>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</si>
  <si>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</si>
  <si>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</si>
  <si>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</si>
  <si>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</si>
  <si>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</si>
  <si>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</si>
  <si>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</si>
  <si>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</si>
  <si>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</si>
  <si>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</si>
  <si>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</si>
  <si>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</si>
  <si>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</si>
  <si>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</si>
  <si>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</si>
  <si>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</si>
  <si>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</si>
  <si>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</si>
  <si>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</si>
  <si>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</si>
  <si>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</si>
  <si>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</si>
  <si>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</si>
  <si>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09/04/20 - VENCIMENTO 17/04/20</t>
  </si>
  <si>
    <t>7.15. Consórcio KBPX</t>
  </si>
  <si>
    <t>5.3. Revisão de Remuneração pelo Transporte Coletivo ¹</t>
  </si>
  <si>
    <t>¹ Fator de Transição de 01 a 16/03/20 revisão de remuneração de 01 a 07/04/20.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</si>
</sst>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164" fontId="0" fillId="35" borderId="0" xfId="53" applyFont="1" applyFill="1" applyAlignment="1">
      <alignment vertical="center"/>
    </xf>
    <xf numFmtId="164" fontId="34" fillId="0" borderId="19" xfId="53" applyFont="1" applyFill="1" applyBorder="1" applyAlignment="1">
      <alignment horizontal="center" vertical="center"/>
    </xf>
    <xf numFmtId="164" fontId="48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6.875" style="56" customWidth="1"/>
    <col min="14" max="16384" width="9.00390625" style="1" customWidth="1"/>
  </cols>
  <sheetData>
    <row r="1" spans="1:12" ht="25.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">
      <c r="A2" s="51" t="s">
        <v>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2" t="s">
        <v>1</v>
      </c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5" t="s">
        <v>3</v>
      </c>
    </row>
    <row r="5" spans="1:12" ht="30" customHeight="1">
      <c r="A5" s="52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2"/>
    </row>
    <row r="6" spans="1:12" ht="18.75" customHeight="1">
      <c r="A6" s="5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2"/>
    </row>
    <row r="7" spans="1:13" ht="17.25" customHeight="1">
      <c r="A7" s="9" t="s">
        <v>17</v>
      </c>
      <c r="B7" s="10">
        <f>B8+B11</f>
        <v>27696</v>
      </c>
      <c r="C7" s="10">
        <f>C8+C11</f>
        <v>44026</v>
      </c>
      <c r="D7" s="10">
        <f aca="true" t="shared" si="0" ref="D7:K7">D8+D11</f>
        <v>105516</v>
      </c>
      <c r="E7" s="10">
        <f t="shared" si="0"/>
        <v>106752</v>
      </c>
      <c r="F7" s="10">
        <f t="shared" si="0"/>
        <v>122182</v>
      </c>
      <c r="G7" s="10">
        <f t="shared" si="0"/>
        <v>51378</v>
      </c>
      <c r="H7" s="10">
        <f t="shared" si="0"/>
        <v>21982</v>
      </c>
      <c r="I7" s="10">
        <f t="shared" si="0"/>
        <v>45690</v>
      </c>
      <c r="J7" s="10">
        <f t="shared" si="0"/>
        <v>33016</v>
      </c>
      <c r="K7" s="10">
        <f t="shared" si="0"/>
        <v>85679</v>
      </c>
      <c r="L7" s="10">
        <f>SUM(B7:K7)</f>
        <v>643917</v>
      </c>
      <c r="M7" s="58"/>
    </row>
    <row r="8" spans="1:13" ht="17.25" customHeight="1">
      <c r="A8" s="11" t="s">
        <v>18</v>
      </c>
      <c r="B8" s="12">
        <f>B9+B10</f>
        <v>1747</v>
      </c>
      <c r="C8" s="12">
        <f aca="true" t="shared" si="1" ref="C8:K8">C9+C10</f>
        <v>3278</v>
      </c>
      <c r="D8" s="12">
        <f t="shared" si="1"/>
        <v>7515</v>
      </c>
      <c r="E8" s="12">
        <f t="shared" si="1"/>
        <v>6686</v>
      </c>
      <c r="F8" s="12">
        <f t="shared" si="1"/>
        <v>7812</v>
      </c>
      <c r="G8" s="12">
        <f t="shared" si="1"/>
        <v>3699</v>
      </c>
      <c r="H8" s="12">
        <f t="shared" si="1"/>
        <v>1435</v>
      </c>
      <c r="I8" s="12">
        <f t="shared" si="1"/>
        <v>2194</v>
      </c>
      <c r="J8" s="12">
        <f t="shared" si="1"/>
        <v>1626</v>
      </c>
      <c r="K8" s="12">
        <f t="shared" si="1"/>
        <v>5010</v>
      </c>
      <c r="L8" s="12">
        <f>SUM(B8:K8)</f>
        <v>41002</v>
      </c>
      <c r="M8" s="57"/>
    </row>
    <row r="9" spans="1:13" ht="17.25" customHeight="1">
      <c r="A9" s="13" t="s">
        <v>19</v>
      </c>
      <c r="B9" s="14">
        <v>1746</v>
      </c>
      <c r="C9" s="14">
        <v>3278</v>
      </c>
      <c r="D9" s="14">
        <v>7515</v>
      </c>
      <c r="E9" s="14">
        <v>6686</v>
      </c>
      <c r="F9" s="14">
        <v>7812</v>
      </c>
      <c r="G9" s="14">
        <v>3699</v>
      </c>
      <c r="H9" s="14">
        <v>1435</v>
      </c>
      <c r="I9" s="14">
        <v>2194</v>
      </c>
      <c r="J9" s="14">
        <v>1626</v>
      </c>
      <c r="K9" s="14">
        <v>5010</v>
      </c>
      <c r="L9" s="12">
        <f>SUM(B9:K9)</f>
        <v>41001</v>
      </c>
      <c r="M9" s="57"/>
    </row>
    <row r="10" spans="1:13" ht="17.25" customHeight="1">
      <c r="A10" s="13" t="s">
        <v>20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2">
        <f>SUM(B10:K10)</f>
        <v>1</v>
      </c>
      <c r="M10" s="57"/>
    </row>
    <row r="11" spans="1:13" ht="17.25" customHeight="1">
      <c r="A11" s="11" t="s">
        <v>21</v>
      </c>
      <c r="B11" s="14">
        <v>25949</v>
      </c>
      <c r="C11" s="14">
        <v>40748</v>
      </c>
      <c r="D11" s="14">
        <v>98001</v>
      </c>
      <c r="E11" s="14">
        <v>100066</v>
      </c>
      <c r="F11" s="14">
        <v>114370</v>
      </c>
      <c r="G11" s="14">
        <v>47679</v>
      </c>
      <c r="H11" s="14">
        <v>20547</v>
      </c>
      <c r="I11" s="14">
        <v>43496</v>
      </c>
      <c r="J11" s="14">
        <v>31390</v>
      </c>
      <c r="K11" s="14">
        <v>80669</v>
      </c>
      <c r="L11" s="12">
        <f>SUM(B11:K11)</f>
        <v>602915</v>
      </c>
      <c r="M11" s="57"/>
    </row>
    <row r="12" spans="1:12" ht="12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3" ht="17.25" customHeight="1">
      <c r="A13" s="18" t="s">
        <v>22</v>
      </c>
      <c r="B13" s="19">
        <v>5.7563</v>
      </c>
      <c r="C13" s="19">
        <v>3.1016</v>
      </c>
      <c r="D13" s="19">
        <v>3.6938</v>
      </c>
      <c r="E13" s="19">
        <v>3.7356</v>
      </c>
      <c r="F13" s="19">
        <v>3.3068</v>
      </c>
      <c r="G13" s="19">
        <v>3.6337</v>
      </c>
      <c r="H13" s="19">
        <v>4.0036</v>
      </c>
      <c r="I13" s="19">
        <v>3.3253</v>
      </c>
      <c r="J13" s="19">
        <v>3.5804</v>
      </c>
      <c r="K13" s="19">
        <v>2.9233</v>
      </c>
      <c r="L13" s="17"/>
      <c r="M13" s="57"/>
    </row>
    <row r="14" spans="1:12" ht="12" customHeight="1">
      <c r="A14" s="15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17"/>
    </row>
    <row r="15" spans="1:12" ht="13.5" customHeight="1">
      <c r="A15" s="18" t="s">
        <v>23</v>
      </c>
      <c r="B15" s="21">
        <v>1.308345814796625</v>
      </c>
      <c r="C15" s="21">
        <v>1.61437737144091</v>
      </c>
      <c r="D15" s="21">
        <v>1.8642096922423</v>
      </c>
      <c r="E15" s="21">
        <v>1.548305126211183</v>
      </c>
      <c r="F15" s="21">
        <v>1.326125701389613</v>
      </c>
      <c r="G15" s="21">
        <v>2.219918526257503</v>
      </c>
      <c r="H15" s="21">
        <v>1.930984306647496</v>
      </c>
      <c r="I15" s="21">
        <v>1.487262208180171</v>
      </c>
      <c r="J15" s="21">
        <v>1.891676794480917</v>
      </c>
      <c r="K15" s="21">
        <v>1.509639766955934</v>
      </c>
      <c r="L15" s="17"/>
    </row>
    <row r="16" spans="1:12" ht="12" customHeight="1">
      <c r="A16" s="18"/>
      <c r="B16" s="17"/>
      <c r="C16" s="17"/>
      <c r="D16" s="17"/>
      <c r="E16" s="17"/>
      <c r="F16" s="12"/>
      <c r="G16" s="17"/>
      <c r="H16" s="17"/>
      <c r="I16" s="17"/>
      <c r="J16" s="17"/>
      <c r="K16" s="17"/>
      <c r="L16" s="22"/>
    </row>
    <row r="17" spans="1:13" ht="17.25" customHeight="1">
      <c r="A17" s="23" t="s">
        <v>24</v>
      </c>
      <c r="B17" s="24">
        <f>B18+B19+B20+B21+B22</f>
        <v>212336.56</v>
      </c>
      <c r="C17" s="24">
        <f aca="true" t="shared" si="2" ref="C17:L17">C18+C19+C20+C21+C22</f>
        <v>226754.51</v>
      </c>
      <c r="D17" s="24">
        <f t="shared" si="2"/>
        <v>748279.12</v>
      </c>
      <c r="E17" s="24">
        <f t="shared" si="2"/>
        <v>636015.68</v>
      </c>
      <c r="F17" s="24">
        <f t="shared" si="2"/>
        <v>562124.5399999999</v>
      </c>
      <c r="G17" s="24">
        <f t="shared" si="2"/>
        <v>433758.29</v>
      </c>
      <c r="H17" s="24">
        <f t="shared" si="2"/>
        <v>179786.72999999998</v>
      </c>
      <c r="I17" s="24">
        <f t="shared" si="2"/>
        <v>230082.91999999998</v>
      </c>
      <c r="J17" s="24">
        <f t="shared" si="2"/>
        <v>238620.69000000003</v>
      </c>
      <c r="K17" s="24">
        <f t="shared" si="2"/>
        <v>395845.99</v>
      </c>
      <c r="L17" s="24">
        <f t="shared" si="2"/>
        <v>3863605.0300000003</v>
      </c>
      <c r="M17" s="57"/>
    </row>
    <row r="18" spans="1:13" ht="17.25" customHeight="1">
      <c r="A18" s="25" t="s">
        <v>25</v>
      </c>
      <c r="B18" s="32">
        <f aca="true" t="shared" si="3" ref="B18:K18">ROUND(B13*B7,2)</f>
        <v>159426.48</v>
      </c>
      <c r="C18" s="32">
        <f t="shared" si="3"/>
        <v>136551.04</v>
      </c>
      <c r="D18" s="32">
        <f t="shared" si="3"/>
        <v>389755</v>
      </c>
      <c r="E18" s="32">
        <f t="shared" si="3"/>
        <v>398782.77</v>
      </c>
      <c r="F18" s="32">
        <f t="shared" si="3"/>
        <v>404031.44</v>
      </c>
      <c r="G18" s="32">
        <f t="shared" si="3"/>
        <v>186692.24</v>
      </c>
      <c r="H18" s="32">
        <f t="shared" si="3"/>
        <v>88007.14</v>
      </c>
      <c r="I18" s="32">
        <f t="shared" si="3"/>
        <v>151932.96</v>
      </c>
      <c r="J18" s="32">
        <f t="shared" si="3"/>
        <v>118210.49</v>
      </c>
      <c r="K18" s="32">
        <f t="shared" si="3"/>
        <v>250465.42</v>
      </c>
      <c r="L18" s="32">
        <f>SUM(B18:K18)</f>
        <v>2283854.98</v>
      </c>
      <c r="M18" s="57"/>
    </row>
    <row r="19" spans="1:13" ht="17.25" customHeight="1">
      <c r="A19" s="26" t="s">
        <v>26</v>
      </c>
      <c r="B19" s="32">
        <f aca="true" t="shared" si="4" ref="B19:K19">IF(B15&lt;&gt;0,ROUND((B15-1)*B18,2),0)</f>
        <v>49158.49</v>
      </c>
      <c r="C19" s="32">
        <f t="shared" si="4"/>
        <v>83893.87</v>
      </c>
      <c r="D19" s="32">
        <f t="shared" si="4"/>
        <v>336830.05</v>
      </c>
      <c r="E19" s="32">
        <f t="shared" si="4"/>
        <v>218654.64</v>
      </c>
      <c r="F19" s="32">
        <f t="shared" si="4"/>
        <v>131765.04</v>
      </c>
      <c r="G19" s="32">
        <f t="shared" si="4"/>
        <v>227749.32</v>
      </c>
      <c r="H19" s="32">
        <f t="shared" si="4"/>
        <v>81933.27</v>
      </c>
      <c r="I19" s="32">
        <f t="shared" si="4"/>
        <v>74031.19</v>
      </c>
      <c r="J19" s="32">
        <f t="shared" si="4"/>
        <v>105405.55</v>
      </c>
      <c r="K19" s="32">
        <f t="shared" si="4"/>
        <v>127647.14</v>
      </c>
      <c r="L19" s="32">
        <f>SUM(B19:K19)</f>
        <v>1437068.56</v>
      </c>
      <c r="M19" s="57"/>
    </row>
    <row r="20" spans="1:13" ht="17.25" customHeight="1">
      <c r="A20" s="26" t="s">
        <v>27</v>
      </c>
      <c r="B20" s="32">
        <v>2383.6</v>
      </c>
      <c r="C20" s="32">
        <v>6309.6</v>
      </c>
      <c r="D20" s="32">
        <v>21694.07</v>
      </c>
      <c r="E20" s="32">
        <v>18578.27</v>
      </c>
      <c r="F20" s="32">
        <v>24960.07</v>
      </c>
      <c r="G20" s="32">
        <v>19316.73</v>
      </c>
      <c r="H20" s="32">
        <v>8478.33</v>
      </c>
      <c r="I20" s="32">
        <v>4118.77</v>
      </c>
      <c r="J20" s="32">
        <v>12268.67</v>
      </c>
      <c r="K20" s="32">
        <v>17733.43</v>
      </c>
      <c r="L20" s="32">
        <f>SUM(B20:K20)</f>
        <v>135841.54</v>
      </c>
      <c r="M20" s="57"/>
    </row>
    <row r="21" spans="1:13" ht="17.25" customHeight="1">
      <c r="A21" s="26" t="s">
        <v>28</v>
      </c>
      <c r="B21" s="32">
        <v>1367.99</v>
      </c>
      <c r="C21" s="28">
        <v>0</v>
      </c>
      <c r="D21" s="28">
        <v>0</v>
      </c>
      <c r="E21" s="28">
        <v>0</v>
      </c>
      <c r="F21" s="32">
        <v>1367.99</v>
      </c>
      <c r="G21" s="28">
        <v>0</v>
      </c>
      <c r="H21" s="32">
        <v>1367.99</v>
      </c>
      <c r="I21" s="28">
        <v>0</v>
      </c>
      <c r="J21" s="28">
        <v>2735.98</v>
      </c>
      <c r="K21" s="28">
        <v>0</v>
      </c>
      <c r="L21" s="32">
        <f>SUM(B21:K21)</f>
        <v>6839.950000000001</v>
      </c>
      <c r="M21" s="57"/>
    </row>
    <row r="22" spans="1:13" ht="17.25" customHeight="1">
      <c r="A22" s="26" t="s">
        <v>29</v>
      </c>
      <c r="B22" s="29">
        <v>0</v>
      </c>
      <c r="C22" s="29">
        <v>0</v>
      </c>
      <c r="D22" s="29">
        <v>0</v>
      </c>
      <c r="E22" s="32">
        <v>0</v>
      </c>
      <c r="F22" s="32">
        <v>0</v>
      </c>
      <c r="G22" s="32">
        <v>0</v>
      </c>
      <c r="H22" s="29">
        <v>0</v>
      </c>
      <c r="I22" s="32">
        <v>0</v>
      </c>
      <c r="J22" s="29">
        <v>0</v>
      </c>
      <c r="K22" s="29">
        <v>0</v>
      </c>
      <c r="L22" s="32">
        <f>SUM(B22:K22)</f>
        <v>0</v>
      </c>
      <c r="M22" s="57"/>
    </row>
    <row r="23" spans="1:12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" customHeight="1">
      <c r="A24" s="2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ht="18.75" customHeight="1">
      <c r="A25" s="18" t="s">
        <v>30</v>
      </c>
      <c r="B25" s="32">
        <f aca="true" t="shared" si="5" ref="B25:K25">+B26+B31+B44</f>
        <v>963823.7460434873</v>
      </c>
      <c r="C25" s="32">
        <f t="shared" si="5"/>
        <v>353731.0425400292</v>
      </c>
      <c r="D25" s="32">
        <f t="shared" si="5"/>
        <v>1391436.727613933</v>
      </c>
      <c r="E25" s="32">
        <f t="shared" si="5"/>
        <v>1163030.12638488</v>
      </c>
      <c r="F25" s="32">
        <f t="shared" si="5"/>
        <v>-326040.474383352</v>
      </c>
      <c r="G25" s="32">
        <f t="shared" si="5"/>
        <v>-327972.3757621882</v>
      </c>
      <c r="H25" s="32">
        <f t="shared" si="5"/>
        <v>239388.06515609933</v>
      </c>
      <c r="I25" s="32">
        <f t="shared" si="5"/>
        <v>616891.2279129984</v>
      </c>
      <c r="J25" s="32">
        <f t="shared" si="5"/>
        <v>865402.6402460054</v>
      </c>
      <c r="K25" s="32">
        <f t="shared" si="5"/>
        <v>772502.2268082267</v>
      </c>
      <c r="L25" s="32">
        <f aca="true" t="shared" si="6" ref="L25:L31">SUM(B25:K25)</f>
        <v>5712192.952560119</v>
      </c>
      <c r="M25" s="57"/>
    </row>
    <row r="26" spans="1:13" ht="18.75" customHeight="1">
      <c r="A26" s="26" t="s">
        <v>31</v>
      </c>
      <c r="B26" s="32">
        <f>B27+B28+B29+B30</f>
        <v>-7682.4</v>
      </c>
      <c r="C26" s="32">
        <f aca="true" t="shared" si="7" ref="C26:K26">C27+C28+C29+C30</f>
        <v>-14423.2</v>
      </c>
      <c r="D26" s="32">
        <f t="shared" si="7"/>
        <v>-33066</v>
      </c>
      <c r="E26" s="32">
        <f t="shared" si="7"/>
        <v>-29418.4</v>
      </c>
      <c r="F26" s="32">
        <f t="shared" si="7"/>
        <v>-34372.8</v>
      </c>
      <c r="G26" s="32">
        <f t="shared" si="7"/>
        <v>-16275.6</v>
      </c>
      <c r="H26" s="32">
        <f t="shared" si="7"/>
        <v>-6314</v>
      </c>
      <c r="I26" s="32">
        <f t="shared" si="7"/>
        <v>-15963.400000000001</v>
      </c>
      <c r="J26" s="32">
        <f t="shared" si="7"/>
        <v>-7154.4</v>
      </c>
      <c r="K26" s="32">
        <f t="shared" si="7"/>
        <v>-22044</v>
      </c>
      <c r="L26" s="32">
        <f t="shared" si="6"/>
        <v>-186714.19999999998</v>
      </c>
      <c r="M26" s="57"/>
    </row>
    <row r="27" spans="1:13" s="34" customFormat="1" ht="18.75" customHeight="1">
      <c r="A27" s="33" t="s">
        <v>58</v>
      </c>
      <c r="B27" s="32">
        <f>-ROUND((B9)*$E$3,2)</f>
        <v>-7682.4</v>
      </c>
      <c r="C27" s="32">
        <f aca="true" t="shared" si="8" ref="C27:K27">-ROUND((C9)*$E$3,2)</f>
        <v>-14423.2</v>
      </c>
      <c r="D27" s="32">
        <f t="shared" si="8"/>
        <v>-33066</v>
      </c>
      <c r="E27" s="32">
        <f t="shared" si="8"/>
        <v>-29418.4</v>
      </c>
      <c r="F27" s="32">
        <f t="shared" si="8"/>
        <v>-34372.8</v>
      </c>
      <c r="G27" s="32">
        <f t="shared" si="8"/>
        <v>-16275.6</v>
      </c>
      <c r="H27" s="32">
        <f t="shared" si="8"/>
        <v>-6314</v>
      </c>
      <c r="I27" s="32">
        <f t="shared" si="8"/>
        <v>-9653.6</v>
      </c>
      <c r="J27" s="32">
        <f t="shared" si="8"/>
        <v>-7154.4</v>
      </c>
      <c r="K27" s="32">
        <f t="shared" si="8"/>
        <v>-22044</v>
      </c>
      <c r="L27" s="32">
        <f t="shared" si="6"/>
        <v>-180404.4</v>
      </c>
      <c r="M27" s="59"/>
    </row>
    <row r="28" spans="1:13" ht="18.75" customHeight="1">
      <c r="A28" s="35" t="s">
        <v>32</v>
      </c>
      <c r="B28" s="27">
        <v>0</v>
      </c>
      <c r="C28" s="27">
        <v>0</v>
      </c>
      <c r="D28" s="27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f t="shared" si="6"/>
        <v>0</v>
      </c>
      <c r="M28" s="57"/>
    </row>
    <row r="29" spans="1:13" ht="18.75" customHeight="1">
      <c r="A29" s="35" t="s">
        <v>33</v>
      </c>
      <c r="B29" s="27">
        <v>0</v>
      </c>
      <c r="C29" s="27">
        <v>0</v>
      </c>
      <c r="D29" s="27">
        <v>0</v>
      </c>
      <c r="E29" s="16">
        <v>0</v>
      </c>
      <c r="F29" s="16">
        <v>0</v>
      </c>
      <c r="G29" s="16">
        <v>0</v>
      </c>
      <c r="H29" s="16">
        <v>0</v>
      </c>
      <c r="I29" s="32">
        <v>0</v>
      </c>
      <c r="J29" s="16">
        <v>0</v>
      </c>
      <c r="K29" s="16">
        <v>0</v>
      </c>
      <c r="L29" s="32">
        <f t="shared" si="6"/>
        <v>0</v>
      </c>
      <c r="M29" s="57"/>
    </row>
    <row r="30" spans="1:13" ht="18.75" customHeight="1">
      <c r="A30" s="35" t="s">
        <v>34</v>
      </c>
      <c r="B30" s="27">
        <v>0</v>
      </c>
      <c r="C30" s="27">
        <v>0</v>
      </c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32">
        <v>-6309.8</v>
      </c>
      <c r="J30" s="16">
        <v>0</v>
      </c>
      <c r="K30" s="16">
        <v>0</v>
      </c>
      <c r="L30" s="32">
        <f t="shared" si="6"/>
        <v>-6309.8</v>
      </c>
      <c r="M30" s="57"/>
    </row>
    <row r="31" spans="1:13" s="34" customFormat="1" ht="18.75" customHeight="1">
      <c r="A31" s="26" t="s">
        <v>35</v>
      </c>
      <c r="B31" s="36">
        <f aca="true" t="shared" si="9" ref="B31:K31">SUM(B32:B42)</f>
        <v>-20135.45</v>
      </c>
      <c r="C31" s="36">
        <f t="shared" si="9"/>
        <v>0</v>
      </c>
      <c r="D31" s="36">
        <f t="shared" si="9"/>
        <v>0</v>
      </c>
      <c r="E31" s="36">
        <f t="shared" si="9"/>
        <v>-4592.5</v>
      </c>
      <c r="F31" s="36">
        <f t="shared" si="9"/>
        <v>-1290000</v>
      </c>
      <c r="G31" s="36">
        <f t="shared" si="9"/>
        <v>-730000</v>
      </c>
      <c r="H31" s="36">
        <f t="shared" si="9"/>
        <v>-7892.86</v>
      </c>
      <c r="I31" s="36">
        <f t="shared" si="9"/>
        <v>0</v>
      </c>
      <c r="J31" s="36">
        <f t="shared" si="9"/>
        <v>0</v>
      </c>
      <c r="K31" s="36">
        <f t="shared" si="9"/>
        <v>0</v>
      </c>
      <c r="L31" s="32">
        <f t="shared" si="6"/>
        <v>-2052620.81</v>
      </c>
      <c r="M31" s="57"/>
    </row>
    <row r="32" spans="1:13" ht="18.75" customHeight="1">
      <c r="A32" s="35" t="s">
        <v>36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9">
        <f aca="true" t="shared" si="10" ref="L32:L44">SUM(B32:K32)</f>
        <v>0</v>
      </c>
      <c r="M32" s="57"/>
    </row>
    <row r="33" spans="1:13" ht="18.75" customHeight="1">
      <c r="A33" s="35" t="s">
        <v>37</v>
      </c>
      <c r="B33" s="32">
        <v>-20135.45</v>
      </c>
      <c r="C33" s="16">
        <v>0</v>
      </c>
      <c r="D33" s="16">
        <v>0</v>
      </c>
      <c r="E33" s="32">
        <v>-4592.5</v>
      </c>
      <c r="F33" s="27">
        <v>0</v>
      </c>
      <c r="G33" s="27">
        <v>0</v>
      </c>
      <c r="H33" s="32">
        <v>-7892.86</v>
      </c>
      <c r="I33" s="16">
        <v>0</v>
      </c>
      <c r="J33" s="27">
        <v>0</v>
      </c>
      <c r="K33" s="16">
        <v>0</v>
      </c>
      <c r="L33" s="32">
        <f>SUM(B33:K33)</f>
        <v>-32620.81</v>
      </c>
      <c r="M33" s="57"/>
    </row>
    <row r="34" spans="1:13" ht="18.75" customHeight="1">
      <c r="A34" s="35" t="s">
        <v>38</v>
      </c>
      <c r="B34" s="32">
        <v>0</v>
      </c>
      <c r="C34" s="16">
        <v>0</v>
      </c>
      <c r="D34" s="16">
        <v>0</v>
      </c>
      <c r="E34" s="16">
        <v>0</v>
      </c>
      <c r="F34" s="2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32">
        <f>SUM(B34:K34)</f>
        <v>0</v>
      </c>
      <c r="M34" s="57"/>
    </row>
    <row r="35" spans="1:13" ht="18.75" customHeight="1">
      <c r="A35" s="35" t="s">
        <v>39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29">
        <f t="shared" si="10"/>
        <v>0</v>
      </c>
      <c r="M35" s="57"/>
    </row>
    <row r="36" spans="1:13" ht="18.75" customHeight="1">
      <c r="A36" s="35" t="s">
        <v>40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29">
        <f t="shared" si="10"/>
        <v>0</v>
      </c>
      <c r="M36" s="57"/>
    </row>
    <row r="37" spans="1:13" ht="18.75" customHeight="1">
      <c r="A37" s="35" t="s">
        <v>41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9">
        <f t="shared" si="10"/>
        <v>0</v>
      </c>
      <c r="M37" s="57"/>
    </row>
    <row r="38" spans="1:13" ht="18.75" customHeight="1">
      <c r="A38" s="35" t="s">
        <v>42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9">
        <f t="shared" si="10"/>
        <v>0</v>
      </c>
      <c r="M38" s="57"/>
    </row>
    <row r="39" spans="1:13" ht="18.75" customHeight="1">
      <c r="A39" s="35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29">
        <f t="shared" si="10"/>
        <v>0</v>
      </c>
      <c r="M39" s="57"/>
    </row>
    <row r="40" spans="1:13" ht="18.75" customHeight="1">
      <c r="A40" s="35" t="s">
        <v>44</v>
      </c>
      <c r="B40" s="16">
        <v>0</v>
      </c>
      <c r="C40" s="16">
        <v>0</v>
      </c>
      <c r="D40" s="16">
        <v>0</v>
      </c>
      <c r="E40" s="32">
        <v>0</v>
      </c>
      <c r="F40" s="32">
        <v>0</v>
      </c>
      <c r="G40" s="32">
        <v>0</v>
      </c>
      <c r="H40" s="16">
        <v>0</v>
      </c>
      <c r="I40" s="32">
        <v>0</v>
      </c>
      <c r="J40" s="16">
        <v>0</v>
      </c>
      <c r="K40" s="16">
        <v>0</v>
      </c>
      <c r="L40" s="32">
        <f>SUM(B40:K40)</f>
        <v>0</v>
      </c>
      <c r="M40" s="57"/>
    </row>
    <row r="41" spans="1:13" ht="18.75" customHeight="1">
      <c r="A41" s="35" t="s">
        <v>45</v>
      </c>
      <c r="B41" s="16">
        <v>0</v>
      </c>
      <c r="C41" s="16">
        <v>0</v>
      </c>
      <c r="D41" s="16">
        <v>0</v>
      </c>
      <c r="E41" s="32">
        <v>0</v>
      </c>
      <c r="F41" s="32">
        <v>-1290000</v>
      </c>
      <c r="G41" s="32">
        <v>-730000</v>
      </c>
      <c r="H41" s="16">
        <v>0</v>
      </c>
      <c r="I41" s="32">
        <v>0</v>
      </c>
      <c r="J41" s="16">
        <v>0</v>
      </c>
      <c r="K41" s="16">
        <v>0</v>
      </c>
      <c r="L41" s="32">
        <f>SUM(B41:K41)</f>
        <v>-2020000</v>
      </c>
      <c r="M41" s="57"/>
    </row>
    <row r="42" spans="1:13" ht="18.75" customHeight="1">
      <c r="A42" s="35" t="s">
        <v>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9">
        <f t="shared" si="10"/>
        <v>0</v>
      </c>
      <c r="M42" s="57"/>
    </row>
    <row r="43" spans="1:13" ht="12" customHeight="1">
      <c r="A43" s="13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/>
      <c r="M43" s="60"/>
    </row>
    <row r="44" spans="1:13" ht="18.75" customHeight="1">
      <c r="A44" s="26" t="s">
        <v>75</v>
      </c>
      <c r="B44" s="32">
        <v>991641.5960434873</v>
      </c>
      <c r="C44" s="32">
        <v>368154.2425400292</v>
      </c>
      <c r="D44" s="32">
        <v>1424502.727613933</v>
      </c>
      <c r="E44" s="32">
        <v>1197041.0263848798</v>
      </c>
      <c r="F44" s="32">
        <v>998332.3256166481</v>
      </c>
      <c r="G44" s="32">
        <v>418303.22423781175</v>
      </c>
      <c r="H44" s="32">
        <v>253594.9251560993</v>
      </c>
      <c r="I44" s="32">
        <v>632854.6279129984</v>
      </c>
      <c r="J44" s="32">
        <v>872557.0402460054</v>
      </c>
      <c r="K44" s="32">
        <v>794546.2268082267</v>
      </c>
      <c r="L44" s="32">
        <f t="shared" si="10"/>
        <v>7951527.962560119</v>
      </c>
      <c r="M44" s="60"/>
    </row>
    <row r="45" spans="1:12" ht="12" customHeight="1">
      <c r="A45" s="26"/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9">
        <f>SUM(B45:K45)</f>
        <v>0</v>
      </c>
    </row>
    <row r="46" spans="1:13" ht="18.75" customHeight="1">
      <c r="A46" s="18" t="s">
        <v>47</v>
      </c>
      <c r="B46" s="37">
        <f>IF(B17+B25+B38+B47&lt;0,0,B17+B25+B47)</f>
        <v>1176160.3060434873</v>
      </c>
      <c r="C46" s="37">
        <f aca="true" t="shared" si="11" ref="C46:K46">IF(C17+C25+C38+C47&lt;0,0,C17+C25+C47)</f>
        <v>580485.5525400292</v>
      </c>
      <c r="D46" s="37">
        <f t="shared" si="11"/>
        <v>2139715.847613933</v>
      </c>
      <c r="E46" s="37">
        <f t="shared" si="11"/>
        <v>1799045.80638488</v>
      </c>
      <c r="F46" s="37">
        <v>993229.8656166481</v>
      </c>
      <c r="G46" s="37">
        <v>506508.8742378118</v>
      </c>
      <c r="H46" s="37">
        <f t="shared" si="11"/>
        <v>419174.7951560993</v>
      </c>
      <c r="I46" s="37">
        <f t="shared" si="11"/>
        <v>846974.1479129985</v>
      </c>
      <c r="J46" s="37">
        <f t="shared" si="11"/>
        <v>1104023.3302460054</v>
      </c>
      <c r="K46" s="37">
        <f t="shared" si="11"/>
        <v>1168348.2168082267</v>
      </c>
      <c r="L46" s="38">
        <f>SUM(B46:K46)</f>
        <v>10733666.742560118</v>
      </c>
      <c r="M46" s="61"/>
    </row>
    <row r="47" spans="1:12" ht="18.75" customHeight="1">
      <c r="A47" s="26" t="s">
        <v>48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6">
        <f>SUM(C47:K47)</f>
        <v>0</v>
      </c>
    </row>
    <row r="48" spans="1:13" ht="18.75" customHeight="1">
      <c r="A48" s="26" t="s">
        <v>49</v>
      </c>
      <c r="B48" s="32">
        <f>IF(B17+B25+B38+B47&gt;0,0,B17+B25+B47)</f>
        <v>0</v>
      </c>
      <c r="C48" s="32">
        <f aca="true" t="shared" si="12" ref="C48:K48">IF(C17+C25+C38+C47&gt;0,0,C17+C25+C47)</f>
        <v>0</v>
      </c>
      <c r="D48" s="32">
        <f t="shared" si="12"/>
        <v>0</v>
      </c>
      <c r="E48" s="32">
        <f t="shared" si="12"/>
        <v>0</v>
      </c>
      <c r="F48" s="32">
        <v>-757145.8000000002</v>
      </c>
      <c r="G48" s="32">
        <v>-400722.96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>SUM(C48:K48)</f>
        <v>-1157868.7600000002</v>
      </c>
      <c r="M48" s="57"/>
    </row>
    <row r="49" spans="1:12" ht="12" customHeight="1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" customHeight="1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8.75" customHeight="1">
      <c r="A52" s="41" t="s">
        <v>50</v>
      </c>
      <c r="B52" s="37">
        <f>SUM(B53:B66)</f>
        <v>1176160.3060434873</v>
      </c>
      <c r="C52" s="37">
        <f aca="true" t="shared" si="13" ref="C52:J52">SUM(C53:C64)</f>
        <v>580485.55</v>
      </c>
      <c r="D52" s="37">
        <f t="shared" si="13"/>
        <v>2139715.847613933</v>
      </c>
      <c r="E52" s="37">
        <f t="shared" si="13"/>
        <v>1799045.80638488</v>
      </c>
      <c r="F52" s="37">
        <f t="shared" si="13"/>
        <v>993229.8656166481</v>
      </c>
      <c r="G52" s="37">
        <f t="shared" si="13"/>
        <v>506508.8742378118</v>
      </c>
      <c r="H52" s="37">
        <f t="shared" si="13"/>
        <v>419174.7951560993</v>
      </c>
      <c r="I52" s="37">
        <f>SUM(I53:I67)</f>
        <v>846974.1479129985</v>
      </c>
      <c r="J52" s="37">
        <f t="shared" si="13"/>
        <v>1104023.3302460054</v>
      </c>
      <c r="K52" s="37">
        <f>SUM(K53:K66)</f>
        <v>1168348.22</v>
      </c>
      <c r="L52" s="42">
        <f>SUM(B52:K52)</f>
        <v>10733666.743211864</v>
      </c>
    </row>
    <row r="53" spans="1:12" ht="18.75" customHeight="1">
      <c r="A53" s="43" t="s">
        <v>51</v>
      </c>
      <c r="B53" s="44">
        <v>1176160.3060434873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2">
        <f aca="true" t="shared" si="14" ref="L53:L64">SUM(B53:K53)</f>
        <v>1176160.3060434873</v>
      </c>
    </row>
    <row r="54" spans="1:12" ht="18.75" customHeight="1">
      <c r="A54" s="43" t="s">
        <v>61</v>
      </c>
      <c r="B54" s="16">
        <v>0</v>
      </c>
      <c r="C54" s="44">
        <v>508037.26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2">
        <f t="shared" si="14"/>
        <v>508037.26</v>
      </c>
    </row>
    <row r="55" spans="1:12" ht="18.75" customHeight="1">
      <c r="A55" s="43" t="s">
        <v>62</v>
      </c>
      <c r="B55" s="16">
        <v>0</v>
      </c>
      <c r="C55" s="44">
        <v>72448.29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2">
        <f t="shared" si="14"/>
        <v>72448.29</v>
      </c>
    </row>
    <row r="56" spans="1:12" ht="18.75" customHeight="1">
      <c r="A56" s="43" t="s">
        <v>52</v>
      </c>
      <c r="B56" s="16">
        <v>0</v>
      </c>
      <c r="C56" s="16">
        <v>0</v>
      </c>
      <c r="D56" s="44">
        <v>2139715.847613933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2">
        <f t="shared" si="14"/>
        <v>2139715.847613933</v>
      </c>
    </row>
    <row r="57" spans="1:12" ht="18.75" customHeight="1">
      <c r="A57" s="43" t="s">
        <v>53</v>
      </c>
      <c r="B57" s="16">
        <v>0</v>
      </c>
      <c r="C57" s="16">
        <v>0</v>
      </c>
      <c r="D57" s="16">
        <v>0</v>
      </c>
      <c r="E57" s="44">
        <v>1799045.80638488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2">
        <f t="shared" si="14"/>
        <v>1799045.80638488</v>
      </c>
    </row>
    <row r="58" spans="1:12" ht="18.75" customHeight="1">
      <c r="A58" s="43" t="s">
        <v>54</v>
      </c>
      <c r="B58" s="16">
        <v>0</v>
      </c>
      <c r="C58" s="16">
        <v>0</v>
      </c>
      <c r="D58" s="16">
        <v>0</v>
      </c>
      <c r="E58" s="16">
        <v>0</v>
      </c>
      <c r="F58" s="44">
        <v>993229.8656166481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42">
        <f t="shared" si="14"/>
        <v>993229.8656166481</v>
      </c>
    </row>
    <row r="59" spans="1:12" ht="18.75" customHeight="1">
      <c r="A59" s="43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44">
        <v>506508.8742378118</v>
      </c>
      <c r="H59" s="16">
        <v>0</v>
      </c>
      <c r="I59" s="16">
        <v>0</v>
      </c>
      <c r="J59" s="16">
        <v>0</v>
      </c>
      <c r="K59" s="16">
        <v>0</v>
      </c>
      <c r="L59" s="42">
        <f t="shared" si="14"/>
        <v>506508.8742378118</v>
      </c>
    </row>
    <row r="60" spans="1:12" ht="18.75" customHeight="1">
      <c r="A60" s="43" t="s">
        <v>56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44">
        <v>419174.7951560993</v>
      </c>
      <c r="I60" s="16">
        <v>0</v>
      </c>
      <c r="J60" s="16">
        <v>0</v>
      </c>
      <c r="K60" s="16">
        <v>0</v>
      </c>
      <c r="L60" s="42">
        <f t="shared" si="14"/>
        <v>419174.7951560993</v>
      </c>
    </row>
    <row r="61" spans="1:12" ht="18.75" customHeight="1">
      <c r="A61" s="43" t="s">
        <v>57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42">
        <f t="shared" si="14"/>
        <v>0</v>
      </c>
    </row>
    <row r="62" spans="1:12" ht="18.75" customHeight="1">
      <c r="A62" s="43" t="s">
        <v>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44">
        <v>1104023.3302460054</v>
      </c>
      <c r="K62" s="16">
        <v>0</v>
      </c>
      <c r="L62" s="42">
        <f t="shared" si="14"/>
        <v>1104023.3302460054</v>
      </c>
    </row>
    <row r="63" spans="1:12" ht="18.75" customHeight="1">
      <c r="A63" s="43" t="s">
        <v>69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44">
        <v>710697.09</v>
      </c>
      <c r="L63" s="42">
        <f t="shared" si="14"/>
        <v>710697.09</v>
      </c>
    </row>
    <row r="64" spans="1:12" ht="18.75" customHeight="1">
      <c r="A64" s="43" t="s">
        <v>70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44">
        <v>457651.13</v>
      </c>
      <c r="L64" s="42">
        <f t="shared" si="14"/>
        <v>457651.13</v>
      </c>
    </row>
    <row r="65" spans="1:12" ht="18.75" customHeight="1">
      <c r="A65" s="43" t="s">
        <v>71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2">
        <f>SUM(B65:K65)</f>
        <v>0</v>
      </c>
    </row>
    <row r="66" spans="1:12" ht="18" customHeight="1">
      <c r="A66" s="43" t="s">
        <v>72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42">
        <f>SUM(B66:K66)</f>
        <v>0</v>
      </c>
    </row>
    <row r="67" spans="1:12" ht="18" customHeight="1">
      <c r="A67" s="45" t="s">
        <v>74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6">
        <v>846974.1479129985</v>
      </c>
      <c r="J67" s="48">
        <v>0</v>
      </c>
      <c r="K67" s="48">
        <v>0</v>
      </c>
      <c r="L67" s="46">
        <f>SUM(B67:K67)</f>
        <v>846974.1479129985</v>
      </c>
    </row>
    <row r="68" spans="1:11" ht="18" customHeight="1">
      <c r="A68" s="49" t="s">
        <v>76</v>
      </c>
      <c r="H68"/>
      <c r="I68"/>
      <c r="J68"/>
      <c r="K68"/>
    </row>
    <row r="69" spans="1:11" ht="18" customHeight="1">
      <c r="A69" s="47"/>
      <c r="I69"/>
      <c r="K69"/>
    </row>
    <row r="70" s="56" customFormat="1" ht="14.25"/>
    <row r="71" s="56" customFormat="1" ht="14.25"/>
    <row r="72" s="56" customFormat="1" ht="14.25"/>
    <row r="73" s="56" customFormat="1" ht="14.25"/>
    <row r="74" s="56" customFormat="1" ht="14.25"/>
    <row r="75" s="56" customFormat="1" ht="14.25"/>
    <row r="76" s="56" customFormat="1" ht="14.25"/>
    <row r="77" s="56" customFormat="1" ht="14.25"/>
    <row r="78" s="56" customFormat="1" ht="14.25"/>
    <row r="79" s="56" customFormat="1" ht="14.25"/>
    <row r="80" s="56" customFormat="1" ht="14.25"/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2020-04-18T00:14:03Z</dcterms:modified>
  <cp:category/>
  <cp:version/>
  <cp:contentType/>
  <cp:contentStatus/>
</cp:coreProperties>
</file>