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<sst xmlns="http://schemas.openxmlformats.org/spreadsheetml/2006/main" count="77" uniqueCount="74">
  <si>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</si>
  <si>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</si>
  <si>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</si>
  <si>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</si>
  <si>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</si>
  <si>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</si>
  <si>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</si>
  <si>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</si>
  <si>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</si>
  <si>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</si>
  <si>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</si>
  <si>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</si>
  <si>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</si>
  <si>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</si>
  <si>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</si>
  <si>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</si>
  <si>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</si>
  <si>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</si>
  <si>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</si>
  <si>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</si>
  <si>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</si>
  <si>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</si>
  <si>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</si>
  <si>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</si>
  <si>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</si>
  <si>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</si>
  <si>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</si>
  <si>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</si>
  <si>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</si>
  <si>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</si>
  <si>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</si>
  <si>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</si>
  <si>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</si>
  <si>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</si>
  <si>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</si>
  <si>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</si>
  <si>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</si>
  <si>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</si>
  <si>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</si>
  <si>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</si>
  <si>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</si>
  <si>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</si>
  <si>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</si>
  <si>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</si>
  <si>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</si>
  <si>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</si>
  <si>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</si>
  <si>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</si>
  <si>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</si>
  <si>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</si>
  <si>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</si>
  <si>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</si>
  <si>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</si>
  <si>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</si>
  <si>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</si>
  <si>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</si>
  <si>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</si>
  <si>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</si>
  <si>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</si>
  <si>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</si>
  <si>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</si>
  <si>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</si>
  <si>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</si>
  <si>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</si>
  <si>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</si>
  <si>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</si>
  <si>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</si>
  <si>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</si>
  <si>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</si>
  <si>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</si>
  <si>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</si>
  <si>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</si>
  <si>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</si>
  <si>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04/04/20 - VENCIMENTO 13/04/20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</si>
</sst>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116904</v>
      </c>
      <c r="C7" s="9">
        <f t="shared" si="0"/>
        <v>72309</v>
      </c>
      <c r="D7" s="9">
        <f t="shared" si="0"/>
        <v>90685</v>
      </c>
      <c r="E7" s="9">
        <f t="shared" si="0"/>
        <v>15082</v>
      </c>
      <c r="F7" s="9">
        <f t="shared" si="0"/>
        <v>57044</v>
      </c>
      <c r="G7" s="9">
        <f t="shared" si="0"/>
        <v>93235</v>
      </c>
      <c r="H7" s="9">
        <f t="shared" si="0"/>
        <v>10777</v>
      </c>
      <c r="I7" s="9">
        <f t="shared" si="0"/>
        <v>70974</v>
      </c>
      <c r="J7" s="9">
        <f t="shared" si="0"/>
        <v>70217</v>
      </c>
      <c r="K7" s="9">
        <f t="shared" si="0"/>
        <v>101294</v>
      </c>
      <c r="L7" s="9">
        <f t="shared" si="0"/>
        <v>70666</v>
      </c>
      <c r="M7" s="9">
        <f t="shared" si="0"/>
        <v>30036</v>
      </c>
      <c r="N7" s="9">
        <f t="shared" si="0"/>
        <v>18897</v>
      </c>
      <c r="O7" s="9">
        <f t="shared" si="0"/>
        <v>818120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6121</v>
      </c>
      <c r="C8" s="11">
        <f t="shared" si="1"/>
        <v>4624</v>
      </c>
      <c r="D8" s="11">
        <f t="shared" si="1"/>
        <v>4151</v>
      </c>
      <c r="E8" s="11">
        <f t="shared" si="1"/>
        <v>505</v>
      </c>
      <c r="F8" s="11">
        <f t="shared" si="1"/>
        <v>2524</v>
      </c>
      <c r="G8" s="11">
        <f t="shared" si="1"/>
        <v>4642</v>
      </c>
      <c r="H8" s="11">
        <f t="shared" si="1"/>
        <v>493</v>
      </c>
      <c r="I8" s="11">
        <f t="shared" si="1"/>
        <v>4583</v>
      </c>
      <c r="J8" s="11">
        <f t="shared" si="1"/>
        <v>4029</v>
      </c>
      <c r="K8" s="11">
        <f t="shared" si="1"/>
        <v>4212</v>
      </c>
      <c r="L8" s="11">
        <f t="shared" si="1"/>
        <v>2922</v>
      </c>
      <c r="M8" s="11">
        <f t="shared" si="1"/>
        <v>1262</v>
      </c>
      <c r="N8" s="11">
        <f t="shared" si="1"/>
        <v>924</v>
      </c>
      <c r="O8" s="11">
        <f t="shared" si="1"/>
        <v>40992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6121</v>
      </c>
      <c r="C9" s="11">
        <v>4624</v>
      </c>
      <c r="D9" s="11">
        <v>4151</v>
      </c>
      <c r="E9" s="11">
        <v>505</v>
      </c>
      <c r="F9" s="11">
        <v>2524</v>
      </c>
      <c r="G9" s="11">
        <v>4642</v>
      </c>
      <c r="H9" s="11">
        <v>493</v>
      </c>
      <c r="I9" s="11">
        <v>4581</v>
      </c>
      <c r="J9" s="11">
        <v>4029</v>
      </c>
      <c r="K9" s="11">
        <v>4209</v>
      </c>
      <c r="L9" s="11">
        <v>2922</v>
      </c>
      <c r="M9" s="11">
        <v>1260</v>
      </c>
      <c r="N9" s="11">
        <v>924</v>
      </c>
      <c r="O9" s="11">
        <f>SUM(B9:N9)</f>
        <v>40985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110783</v>
      </c>
      <c r="C11" s="13">
        <v>67685</v>
      </c>
      <c r="D11" s="13">
        <v>86534</v>
      </c>
      <c r="E11" s="13">
        <v>14577</v>
      </c>
      <c r="F11" s="13">
        <v>54520</v>
      </c>
      <c r="G11" s="13">
        <v>88593</v>
      </c>
      <c r="H11" s="13">
        <v>10284</v>
      </c>
      <c r="I11" s="13">
        <v>66391</v>
      </c>
      <c r="J11" s="13">
        <v>66188</v>
      </c>
      <c r="K11" s="13">
        <v>97082</v>
      </c>
      <c r="L11" s="13">
        <v>67744</v>
      </c>
      <c r="M11" s="13">
        <v>28774</v>
      </c>
      <c r="N11" s="13">
        <v>17973</v>
      </c>
      <c r="O11" s="11">
        <f>SUM(B11:N11)</f>
        <v>777128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1.435546306869675</v>
      </c>
      <c r="C15" s="19">
        <v>1.618025028275522</v>
      </c>
      <c r="D15" s="19">
        <v>1.453990651588819</v>
      </c>
      <c r="E15" s="19">
        <v>1.394158140736713</v>
      </c>
      <c r="F15" s="19">
        <v>1.834664408957362</v>
      </c>
      <c r="G15" s="19">
        <v>2.070404637528662</v>
      </c>
      <c r="H15" s="19">
        <v>2.165666210985404</v>
      </c>
      <c r="I15" s="19">
        <v>1.6737708890244</v>
      </c>
      <c r="J15" s="19">
        <v>1.326466728141029</v>
      </c>
      <c r="K15" s="19">
        <v>1.43114661153202</v>
      </c>
      <c r="L15" s="19">
        <v>1.579828554780978</v>
      </c>
      <c r="M15" s="19">
        <v>1.440992780763951</v>
      </c>
      <c r="N15" s="19">
        <v>1.4190121020814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448172.43000000005</v>
      </c>
      <c r="C17" s="24">
        <f aca="true" t="shared" si="2" ref="C17:O17">C18+C19+C20+C21+C22+C23</f>
        <v>332213.49</v>
      </c>
      <c r="D17" s="24">
        <f t="shared" si="2"/>
        <v>291216.31</v>
      </c>
      <c r="E17" s="24">
        <f t="shared" si="2"/>
        <v>85215.53999999998</v>
      </c>
      <c r="F17" s="24">
        <f t="shared" si="2"/>
        <v>276649.21</v>
      </c>
      <c r="G17" s="24">
        <f t="shared" si="2"/>
        <v>410793.78</v>
      </c>
      <c r="H17" s="24">
        <f t="shared" si="2"/>
        <v>65098.21</v>
      </c>
      <c r="I17" s="24">
        <f t="shared" si="2"/>
        <v>324899.97</v>
      </c>
      <c r="J17" s="24">
        <f t="shared" si="2"/>
        <v>260073.8</v>
      </c>
      <c r="K17" s="24">
        <f t="shared" si="2"/>
        <v>385224.8</v>
      </c>
      <c r="L17" s="24">
        <f t="shared" si="2"/>
        <v>341726.06</v>
      </c>
      <c r="M17" s="24">
        <f t="shared" si="2"/>
        <v>163155.19</v>
      </c>
      <c r="N17" s="24">
        <f t="shared" si="2"/>
        <v>84927.2</v>
      </c>
      <c r="O17" s="24">
        <f t="shared" si="2"/>
        <v>3469365.99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261186.92</v>
      </c>
      <c r="C18" s="22">
        <f t="shared" si="3"/>
        <v>166853.02</v>
      </c>
      <c r="D18" s="22">
        <f t="shared" si="3"/>
        <v>183473.89</v>
      </c>
      <c r="E18" s="22">
        <f t="shared" si="3"/>
        <v>52200.31</v>
      </c>
      <c r="F18" s="22">
        <f t="shared" si="3"/>
        <v>133722.54</v>
      </c>
      <c r="G18" s="22">
        <f t="shared" si="3"/>
        <v>179673.17</v>
      </c>
      <c r="H18" s="22">
        <f t="shared" si="3"/>
        <v>27846.69</v>
      </c>
      <c r="I18" s="22">
        <f t="shared" si="3"/>
        <v>162473.68</v>
      </c>
      <c r="J18" s="22">
        <f t="shared" si="3"/>
        <v>161786.99</v>
      </c>
      <c r="K18" s="22">
        <f t="shared" si="3"/>
        <v>220760.14</v>
      </c>
      <c r="L18" s="22">
        <f t="shared" si="3"/>
        <v>175279.95</v>
      </c>
      <c r="M18" s="22">
        <f t="shared" si="3"/>
        <v>86068.16</v>
      </c>
      <c r="N18" s="22">
        <f t="shared" si="3"/>
        <v>48935.67</v>
      </c>
      <c r="O18" s="27">
        <f aca="true" t="shared" si="4" ref="O18:O23">SUM(B18:N18)</f>
        <v>1860261.13</v>
      </c>
    </row>
    <row r="19" spans="1:23" ht="18.75" customHeight="1">
      <c r="A19" s="26" t="s">
        <v>36</v>
      </c>
      <c r="B19" s="16">
        <f>IF(B15&lt;&gt;0,ROUND((B15-1)*B18,2),0)</f>
        <v>113759</v>
      </c>
      <c r="C19" s="22">
        <f aca="true" t="shared" si="5" ref="C19:N19">IF(C15&lt;&gt;0,ROUND((C15-1)*C18,2),0)</f>
        <v>103119.34</v>
      </c>
      <c r="D19" s="22">
        <f t="shared" si="5"/>
        <v>83295.43</v>
      </c>
      <c r="E19" s="22">
        <f t="shared" si="5"/>
        <v>20575.18</v>
      </c>
      <c r="F19" s="22">
        <f t="shared" si="5"/>
        <v>111613.44</v>
      </c>
      <c r="G19" s="22">
        <f t="shared" si="5"/>
        <v>192322.99</v>
      </c>
      <c r="H19" s="22">
        <f t="shared" si="5"/>
        <v>32459.95</v>
      </c>
      <c r="I19" s="22">
        <f t="shared" si="5"/>
        <v>109470.04</v>
      </c>
      <c r="J19" s="22">
        <f t="shared" si="5"/>
        <v>52818.07</v>
      </c>
      <c r="K19" s="22">
        <f t="shared" si="5"/>
        <v>95179.99</v>
      </c>
      <c r="L19" s="22">
        <f t="shared" si="5"/>
        <v>101632.32</v>
      </c>
      <c r="M19" s="22">
        <f t="shared" si="5"/>
        <v>37955.44</v>
      </c>
      <c r="N19" s="22">
        <f t="shared" si="5"/>
        <v>20504.64</v>
      </c>
      <c r="O19" s="27">
        <f t="shared" si="4"/>
        <v>1074705.8299999998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-26932.4</v>
      </c>
      <c r="C25" s="31">
        <f>+C26+C28+C39+C40+C43-C44</f>
        <v>-20345.6</v>
      </c>
      <c r="D25" s="31">
        <f t="shared" si="6"/>
        <v>-18264.4</v>
      </c>
      <c r="E25" s="31">
        <f t="shared" si="6"/>
        <v>-2222</v>
      </c>
      <c r="F25" s="31">
        <f t="shared" si="6"/>
        <v>-11105.6</v>
      </c>
      <c r="G25" s="31">
        <f t="shared" si="6"/>
        <v>-20424.8</v>
      </c>
      <c r="H25" s="31">
        <f t="shared" si="6"/>
        <v>-2169.2</v>
      </c>
      <c r="I25" s="31">
        <f t="shared" si="6"/>
        <v>-20156.4</v>
      </c>
      <c r="J25" s="31">
        <f t="shared" si="6"/>
        <v>-17727.6</v>
      </c>
      <c r="K25" s="31">
        <f t="shared" si="6"/>
        <v>-231973.30000000002</v>
      </c>
      <c r="L25" s="31">
        <f t="shared" si="6"/>
        <v>-166630.56</v>
      </c>
      <c r="M25" s="31">
        <f t="shared" si="6"/>
        <v>-5544</v>
      </c>
      <c r="N25" s="31">
        <f t="shared" si="6"/>
        <v>-4065.6</v>
      </c>
      <c r="O25" s="31">
        <f t="shared" si="6"/>
        <v>-547561.46</v>
      </c>
    </row>
    <row r="26" spans="1:15" ht="18.75" customHeight="1">
      <c r="A26" s="26" t="s">
        <v>42</v>
      </c>
      <c r="B26" s="32">
        <f>+B27</f>
        <v>-26932.4</v>
      </c>
      <c r="C26" s="32">
        <f>+C27</f>
        <v>-20345.6</v>
      </c>
      <c r="D26" s="32">
        <f aca="true" t="shared" si="7" ref="D26:O26">+D27</f>
        <v>-18264.4</v>
      </c>
      <c r="E26" s="32">
        <f t="shared" si="7"/>
        <v>-2222</v>
      </c>
      <c r="F26" s="32">
        <f t="shared" si="7"/>
        <v>-11105.6</v>
      </c>
      <c r="G26" s="32">
        <f t="shared" si="7"/>
        <v>-20424.8</v>
      </c>
      <c r="H26" s="32">
        <f t="shared" si="7"/>
        <v>-2169.2</v>
      </c>
      <c r="I26" s="32">
        <f t="shared" si="7"/>
        <v>-20156.4</v>
      </c>
      <c r="J26" s="32">
        <f t="shared" si="7"/>
        <v>-17727.6</v>
      </c>
      <c r="K26" s="32">
        <f t="shared" si="7"/>
        <v>-18519.6</v>
      </c>
      <c r="L26" s="32">
        <f t="shared" si="7"/>
        <v>-12856.8</v>
      </c>
      <c r="M26" s="32">
        <f t="shared" si="7"/>
        <v>-5544</v>
      </c>
      <c r="N26" s="32">
        <f t="shared" si="7"/>
        <v>-4065.6</v>
      </c>
      <c r="O26" s="32">
        <f t="shared" si="7"/>
        <v>-180334</v>
      </c>
    </row>
    <row r="27" spans="1:26" ht="18.75" customHeight="1">
      <c r="A27" s="28" t="s">
        <v>43</v>
      </c>
      <c r="B27" s="16">
        <f>ROUND((-B9)*$G$3,2)</f>
        <v>-26932.4</v>
      </c>
      <c r="C27" s="16">
        <f aca="true" t="shared" si="8" ref="C27:N27">ROUND((-C9)*$G$3,2)</f>
        <v>-20345.6</v>
      </c>
      <c r="D27" s="16">
        <f t="shared" si="8"/>
        <v>-18264.4</v>
      </c>
      <c r="E27" s="16">
        <f t="shared" si="8"/>
        <v>-2222</v>
      </c>
      <c r="F27" s="16">
        <f t="shared" si="8"/>
        <v>-11105.6</v>
      </c>
      <c r="G27" s="16">
        <f t="shared" si="8"/>
        <v>-20424.8</v>
      </c>
      <c r="H27" s="16">
        <f t="shared" si="8"/>
        <v>-2169.2</v>
      </c>
      <c r="I27" s="16">
        <f t="shared" si="8"/>
        <v>-20156.4</v>
      </c>
      <c r="J27" s="16">
        <f t="shared" si="8"/>
        <v>-17727.6</v>
      </c>
      <c r="K27" s="16">
        <f t="shared" si="8"/>
        <v>-18519.6</v>
      </c>
      <c r="L27" s="16">
        <f t="shared" si="8"/>
        <v>-12856.8</v>
      </c>
      <c r="M27" s="16">
        <f t="shared" si="8"/>
        <v>-5544</v>
      </c>
      <c r="N27" s="16">
        <f t="shared" si="8"/>
        <v>-4065.6</v>
      </c>
      <c r="O27" s="33">
        <f aca="true" t="shared" si="9" ref="O27:O44">SUM(B27:N27)</f>
        <v>-180334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421240.03</v>
      </c>
      <c r="C42" s="37">
        <f aca="true" t="shared" si="11" ref="C42:N42">+C17+C25</f>
        <v>311867.89</v>
      </c>
      <c r="D42" s="37">
        <f t="shared" si="11"/>
        <v>272951.91</v>
      </c>
      <c r="E42" s="37">
        <f t="shared" si="11"/>
        <v>82993.53999999998</v>
      </c>
      <c r="F42" s="37">
        <f t="shared" si="11"/>
        <v>265543.61000000004</v>
      </c>
      <c r="G42" s="37">
        <f t="shared" si="11"/>
        <v>390368.98000000004</v>
      </c>
      <c r="H42" s="37">
        <f t="shared" si="11"/>
        <v>62929.01</v>
      </c>
      <c r="I42" s="37">
        <f t="shared" si="11"/>
        <v>304743.56999999995</v>
      </c>
      <c r="J42" s="37">
        <f t="shared" si="11"/>
        <v>242346.19999999998</v>
      </c>
      <c r="K42" s="37">
        <f t="shared" si="11"/>
        <v>153251.49999999997</v>
      </c>
      <c r="L42" s="37">
        <f t="shared" si="11"/>
        <v>175095.5</v>
      </c>
      <c r="M42" s="37">
        <f t="shared" si="11"/>
        <v>157611.19</v>
      </c>
      <c r="N42" s="37">
        <f t="shared" si="11"/>
        <v>80861.59999999999</v>
      </c>
      <c r="O42" s="37">
        <f>SUM(B42:N42)</f>
        <v>2921804.5300000003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-213453.7</v>
      </c>
      <c r="L43" s="34">
        <v>-153773.76</v>
      </c>
      <c r="M43" s="34">
        <v>0</v>
      </c>
      <c r="N43" s="34">
        <v>0</v>
      </c>
      <c r="O43" s="16">
        <f t="shared" si="9"/>
        <v>-367227.46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421240.01999999996</v>
      </c>
      <c r="C48" s="52">
        <f t="shared" si="12"/>
        <v>311867.88</v>
      </c>
      <c r="D48" s="52">
        <f t="shared" si="12"/>
        <v>272951.91</v>
      </c>
      <c r="E48" s="52">
        <f t="shared" si="12"/>
        <v>82993.54</v>
      </c>
      <c r="F48" s="52">
        <f t="shared" si="12"/>
        <v>265543.62</v>
      </c>
      <c r="G48" s="52">
        <f t="shared" si="12"/>
        <v>390368.98</v>
      </c>
      <c r="H48" s="52">
        <f t="shared" si="12"/>
        <v>62929.01</v>
      </c>
      <c r="I48" s="52">
        <f t="shared" si="12"/>
        <v>304743.57</v>
      </c>
      <c r="J48" s="52">
        <f t="shared" si="12"/>
        <v>242346.2</v>
      </c>
      <c r="K48" s="52">
        <f t="shared" si="12"/>
        <v>153251.5</v>
      </c>
      <c r="L48" s="52">
        <f t="shared" si="12"/>
        <v>175095.49</v>
      </c>
      <c r="M48" s="52">
        <f t="shared" si="12"/>
        <v>157611.18</v>
      </c>
      <c r="N48" s="52">
        <f t="shared" si="12"/>
        <v>80861.6</v>
      </c>
      <c r="O48" s="37">
        <f t="shared" si="12"/>
        <v>2921804.5</v>
      </c>
      <c r="Q48"/>
    </row>
    <row r="49" spans="1:18" ht="18.75" customHeight="1">
      <c r="A49" s="26" t="s">
        <v>61</v>
      </c>
      <c r="B49" s="52">
        <v>355280.29</v>
      </c>
      <c r="C49" s="52">
        <v>236292.08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591572.37</v>
      </c>
      <c r="P49"/>
      <c r="Q49"/>
      <c r="R49" s="44"/>
    </row>
    <row r="50" spans="1:16" ht="18.75" customHeight="1">
      <c r="A50" s="26" t="s">
        <v>62</v>
      </c>
      <c r="B50" s="52">
        <v>65959.73</v>
      </c>
      <c r="C50" s="52">
        <v>75575.8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141535.53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272951.91</v>
      </c>
      <c r="E51" s="53">
        <v>0</v>
      </c>
      <c r="F51" s="53">
        <v>0</v>
      </c>
      <c r="G51" s="53">
        <v>0</v>
      </c>
      <c r="H51" s="52">
        <v>62929.01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335880.92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82993.54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82993.54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265543.62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265543.62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390368.98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390368.98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304743.57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304743.57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242346.2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242346.2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153251.5</v>
      </c>
      <c r="L57" s="32">
        <v>175095.49</v>
      </c>
      <c r="M57" s="53">
        <v>0</v>
      </c>
      <c r="N57" s="53">
        <v>0</v>
      </c>
      <c r="O57" s="37">
        <f t="shared" si="13"/>
        <v>328346.99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157611.18</v>
      </c>
      <c r="N58" s="53">
        <v>0</v>
      </c>
      <c r="O58" s="37">
        <f t="shared" si="13"/>
        <v>157611.18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80861.6</v>
      </c>
      <c r="O59" s="56">
        <f t="shared" si="13"/>
        <v>80861.6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2020-04-09T19:38:14Z</dcterms:modified>
  <cp:category/>
  <cp:version/>
  <cp:contentType/>
  <cp:contentStatus/>
</cp:coreProperties>
</file>