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<sst xmlns="http://schemas.openxmlformats.org/spreadsheetml/2006/main" count="77" uniqueCount="74">
  <si>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</si>
  <si>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</si>
  <si>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</si>
  <si>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</si>
  <si>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</si>
  <si>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</si>
  <si>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</si>
  <si>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</si>
  <si>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</si>
  <si>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</si>
  <si>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</si>
  <si>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</si>
  <si>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</si>
  <si>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</si>
  <si>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</si>
  <si>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</si>
  <si>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</si>
  <si>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</si>
  <si>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</si>
  <si>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</si>
  <si>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</si>
  <si>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</si>
  <si>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</si>
  <si>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</si>
  <si>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</si>
  <si>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</si>
  <si>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</si>
  <si>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</si>
  <si>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</si>
  <si>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</si>
  <si>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</si>
  <si>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</si>
  <si>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</si>
  <si>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</si>
  <si>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</si>
  <si>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</si>
  <si>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</si>
  <si>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</si>
  <si>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</si>
  <si>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</si>
  <si>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</si>
  <si>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</si>
  <si>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</si>
  <si>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</si>
  <si>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</si>
  <si>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</si>
  <si>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</si>
  <si>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</si>
  <si>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</si>
  <si>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</si>
  <si>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</si>
  <si>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</si>
  <si>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</si>
  <si>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</si>
  <si>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</si>
  <si>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</si>
  <si>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</si>
  <si>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</si>
  <si>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</si>
  <si>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</si>
  <si>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</si>
  <si>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</si>
  <si>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</si>
  <si>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</si>
  <si>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</si>
  <si>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</si>
  <si>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</si>
  <si>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</si>
  <si>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</si>
  <si>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</si>
  <si>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</si>
  <si>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</si>
  <si>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</si>
  <si>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07/04/20 - VENCIMENTO 15/04/20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</si>
</sst>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180761</v>
      </c>
      <c r="C7" s="9">
        <f t="shared" si="0"/>
        <v>117623</v>
      </c>
      <c r="D7" s="9">
        <f t="shared" si="0"/>
        <v>139113</v>
      </c>
      <c r="E7" s="9">
        <f t="shared" si="0"/>
        <v>26987</v>
      </c>
      <c r="F7" s="9">
        <f t="shared" si="0"/>
        <v>89008</v>
      </c>
      <c r="G7" s="9">
        <f t="shared" si="0"/>
        <v>151406</v>
      </c>
      <c r="H7" s="9">
        <f t="shared" si="0"/>
        <v>21730</v>
      </c>
      <c r="I7" s="9">
        <f t="shared" si="0"/>
        <v>112177</v>
      </c>
      <c r="J7" s="9">
        <f t="shared" si="0"/>
        <v>101690</v>
      </c>
      <c r="K7" s="9">
        <f t="shared" si="0"/>
        <v>158328</v>
      </c>
      <c r="L7" s="9">
        <f t="shared" si="0"/>
        <v>125246</v>
      </c>
      <c r="M7" s="9">
        <f t="shared" si="0"/>
        <v>46289</v>
      </c>
      <c r="N7" s="9">
        <f t="shared" si="0"/>
        <v>32321</v>
      </c>
      <c r="O7" s="9">
        <f t="shared" si="0"/>
        <v>1302679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9147</v>
      </c>
      <c r="C8" s="11">
        <f t="shared" si="1"/>
        <v>7044</v>
      </c>
      <c r="D8" s="11">
        <f t="shared" si="1"/>
        <v>6100</v>
      </c>
      <c r="E8" s="11">
        <f t="shared" si="1"/>
        <v>1002</v>
      </c>
      <c r="F8" s="11">
        <f t="shared" si="1"/>
        <v>3701</v>
      </c>
      <c r="G8" s="11">
        <f t="shared" si="1"/>
        <v>7258</v>
      </c>
      <c r="H8" s="11">
        <f t="shared" si="1"/>
        <v>1018</v>
      </c>
      <c r="I8" s="11">
        <f t="shared" si="1"/>
        <v>6960</v>
      </c>
      <c r="J8" s="11">
        <f t="shared" si="1"/>
        <v>6090</v>
      </c>
      <c r="K8" s="11">
        <f t="shared" si="1"/>
        <v>5725</v>
      </c>
      <c r="L8" s="11">
        <f t="shared" si="1"/>
        <v>5097</v>
      </c>
      <c r="M8" s="11">
        <f t="shared" si="1"/>
        <v>1805</v>
      </c>
      <c r="N8" s="11">
        <f t="shared" si="1"/>
        <v>1630</v>
      </c>
      <c r="O8" s="11">
        <f t="shared" si="1"/>
        <v>62577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9147</v>
      </c>
      <c r="C9" s="11">
        <v>7044</v>
      </c>
      <c r="D9" s="11">
        <v>6100</v>
      </c>
      <c r="E9" s="11">
        <v>1002</v>
      </c>
      <c r="F9" s="11">
        <v>3701</v>
      </c>
      <c r="G9" s="11">
        <v>7258</v>
      </c>
      <c r="H9" s="11">
        <v>1018</v>
      </c>
      <c r="I9" s="11">
        <v>6960</v>
      </c>
      <c r="J9" s="11">
        <v>6090</v>
      </c>
      <c r="K9" s="11">
        <v>5725</v>
      </c>
      <c r="L9" s="11">
        <v>5097</v>
      </c>
      <c r="M9" s="11">
        <v>1802</v>
      </c>
      <c r="N9" s="11">
        <v>1630</v>
      </c>
      <c r="O9" s="11">
        <f>SUM(B9:N9)</f>
        <v>62574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3</v>
      </c>
      <c r="N10" s="13">
        <v>0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171614</v>
      </c>
      <c r="C11" s="13">
        <v>110579</v>
      </c>
      <c r="D11" s="13">
        <v>133013</v>
      </c>
      <c r="E11" s="13">
        <v>25985</v>
      </c>
      <c r="F11" s="13">
        <v>85307</v>
      </c>
      <c r="G11" s="13">
        <v>144148</v>
      </c>
      <c r="H11" s="13">
        <v>20712</v>
      </c>
      <c r="I11" s="13">
        <v>105217</v>
      </c>
      <c r="J11" s="13">
        <v>95600</v>
      </c>
      <c r="K11" s="13">
        <v>152603</v>
      </c>
      <c r="L11" s="13">
        <v>120149</v>
      </c>
      <c r="M11" s="13">
        <v>44484</v>
      </c>
      <c r="N11" s="13">
        <v>30691</v>
      </c>
      <c r="O11" s="11">
        <f>SUM(B11:N11)</f>
        <v>1240102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1.448840757578372</v>
      </c>
      <c r="C15" s="19">
        <v>1.683023481611324</v>
      </c>
      <c r="D15" s="19">
        <v>1.372930598069621</v>
      </c>
      <c r="E15" s="19">
        <v>1.37571031031781</v>
      </c>
      <c r="F15" s="19">
        <v>1.729886859240727</v>
      </c>
      <c r="G15" s="19">
        <v>2.398472238189732</v>
      </c>
      <c r="H15" s="19">
        <v>2.103863665269216</v>
      </c>
      <c r="I15" s="19">
        <v>1.651736504684491</v>
      </c>
      <c r="J15" s="19">
        <v>1.332388686236056</v>
      </c>
      <c r="K15" s="19">
        <v>2.069650896291294</v>
      </c>
      <c r="L15" s="19">
        <v>1.473278124688909</v>
      </c>
      <c r="M15" s="19">
        <v>1.491921743186978</v>
      </c>
      <c r="N15" s="19">
        <v>1.468241465259676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658349.88</v>
      </c>
      <c r="C17" s="24">
        <f aca="true" t="shared" si="2" ref="C17:O17">C18+C19+C20+C21+C22+C23</f>
        <v>519039.07</v>
      </c>
      <c r="D17" s="24">
        <f t="shared" si="2"/>
        <v>410863</v>
      </c>
      <c r="E17" s="24">
        <f t="shared" si="2"/>
        <v>140937.87000000002</v>
      </c>
      <c r="F17" s="24">
        <f t="shared" si="2"/>
        <v>392258.53</v>
      </c>
      <c r="G17" s="24">
        <f t="shared" si="2"/>
        <v>738610.66</v>
      </c>
      <c r="H17" s="24">
        <f t="shared" si="2"/>
        <v>122919.62</v>
      </c>
      <c r="I17" s="24">
        <f t="shared" si="2"/>
        <v>477114.9</v>
      </c>
      <c r="J17" s="24">
        <f t="shared" si="2"/>
        <v>357652.65</v>
      </c>
      <c r="K17" s="24">
        <f t="shared" si="2"/>
        <v>783438.4900000001</v>
      </c>
      <c r="L17" s="24">
        <f t="shared" si="2"/>
        <v>522502.63999999996</v>
      </c>
      <c r="M17" s="24">
        <f t="shared" si="2"/>
        <v>237021.78</v>
      </c>
      <c r="N17" s="24">
        <f t="shared" si="2"/>
        <v>138376.44</v>
      </c>
      <c r="O17" s="24">
        <f t="shared" si="2"/>
        <v>5499085.53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403856.23</v>
      </c>
      <c r="C18" s="22">
        <f t="shared" si="3"/>
        <v>271415.07</v>
      </c>
      <c r="D18" s="22">
        <f t="shared" si="3"/>
        <v>281453.42</v>
      </c>
      <c r="E18" s="22">
        <f t="shared" si="3"/>
        <v>93404.71</v>
      </c>
      <c r="F18" s="22">
        <f t="shared" si="3"/>
        <v>208652.55</v>
      </c>
      <c r="G18" s="22">
        <f t="shared" si="3"/>
        <v>291774.5</v>
      </c>
      <c r="H18" s="22">
        <f t="shared" si="3"/>
        <v>56148.15</v>
      </c>
      <c r="I18" s="22">
        <f t="shared" si="3"/>
        <v>256795.59</v>
      </c>
      <c r="J18" s="22">
        <f t="shared" si="3"/>
        <v>234303.93</v>
      </c>
      <c r="K18" s="22">
        <f t="shared" si="3"/>
        <v>345060.04</v>
      </c>
      <c r="L18" s="22">
        <f t="shared" si="3"/>
        <v>310660.18</v>
      </c>
      <c r="M18" s="22">
        <f t="shared" si="3"/>
        <v>132641.13</v>
      </c>
      <c r="N18" s="22">
        <f t="shared" si="3"/>
        <v>83698.46</v>
      </c>
      <c r="O18" s="27">
        <f aca="true" t="shared" si="4" ref="O18:O23">SUM(B18:N18)</f>
        <v>2969863.96</v>
      </c>
    </row>
    <row r="19" spans="1:23" ht="18.75" customHeight="1">
      <c r="A19" s="26" t="s">
        <v>36</v>
      </c>
      <c r="B19" s="16">
        <f>IF(B15&lt;&gt;0,ROUND((B15-1)*B18,2),0)</f>
        <v>181267.14</v>
      </c>
      <c r="C19" s="22">
        <f aca="true" t="shared" si="5" ref="C19:N19">IF(C15&lt;&gt;0,ROUND((C15-1)*C18,2),0)</f>
        <v>185382.87</v>
      </c>
      <c r="D19" s="22">
        <f t="shared" si="5"/>
        <v>104962.59</v>
      </c>
      <c r="E19" s="22">
        <f t="shared" si="5"/>
        <v>35093.11</v>
      </c>
      <c r="F19" s="22">
        <f t="shared" si="5"/>
        <v>152292.75</v>
      </c>
      <c r="G19" s="22">
        <f t="shared" si="5"/>
        <v>408038.54</v>
      </c>
      <c r="H19" s="22">
        <f t="shared" si="5"/>
        <v>61979.9</v>
      </c>
      <c r="I19" s="22">
        <f t="shared" si="5"/>
        <v>167363.06</v>
      </c>
      <c r="J19" s="22">
        <f t="shared" si="5"/>
        <v>77879.98</v>
      </c>
      <c r="K19" s="22">
        <f t="shared" si="5"/>
        <v>369093.78</v>
      </c>
      <c r="L19" s="22">
        <f t="shared" si="5"/>
        <v>147028.67</v>
      </c>
      <c r="M19" s="22">
        <f t="shared" si="5"/>
        <v>65249.06</v>
      </c>
      <c r="N19" s="22">
        <f t="shared" si="5"/>
        <v>39191.09</v>
      </c>
      <c r="O19" s="27">
        <f t="shared" si="4"/>
        <v>1994822.54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-73488.43000000001</v>
      </c>
      <c r="C25" s="31">
        <f>+C26+C28+C39+C40+C43-C44</f>
        <v>-62951.119999999995</v>
      </c>
      <c r="D25" s="31">
        <f t="shared" si="6"/>
        <v>-39764.45</v>
      </c>
      <c r="E25" s="31">
        <f t="shared" si="6"/>
        <v>-4408.8</v>
      </c>
      <c r="F25" s="31">
        <f t="shared" si="6"/>
        <v>-30854.17999999998</v>
      </c>
      <c r="G25" s="31">
        <f t="shared" si="6"/>
        <v>-31935.2</v>
      </c>
      <c r="H25" s="31">
        <f t="shared" si="6"/>
        <v>-4479.2</v>
      </c>
      <c r="I25" s="31">
        <f t="shared" si="6"/>
        <v>-30624</v>
      </c>
      <c r="J25" s="31">
        <f t="shared" si="6"/>
        <v>-33001.08</v>
      </c>
      <c r="K25" s="31">
        <f t="shared" si="6"/>
        <v>-25190</v>
      </c>
      <c r="L25" s="31">
        <f t="shared" si="6"/>
        <v>-22426.8</v>
      </c>
      <c r="M25" s="31">
        <f t="shared" si="6"/>
        <v>-7928.8</v>
      </c>
      <c r="N25" s="31">
        <f t="shared" si="6"/>
        <v>-7172</v>
      </c>
      <c r="O25" s="31">
        <f t="shared" si="6"/>
        <v>-374224.06000000006</v>
      </c>
    </row>
    <row r="26" spans="1:15" ht="18.75" customHeight="1">
      <c r="A26" s="26" t="s">
        <v>42</v>
      </c>
      <c r="B26" s="32">
        <f>+B27</f>
        <v>-40246.8</v>
      </c>
      <c r="C26" s="32">
        <f>+C27</f>
        <v>-30993.6</v>
      </c>
      <c r="D26" s="32">
        <f aca="true" t="shared" si="7" ref="D26:O26">+D27</f>
        <v>-26840</v>
      </c>
      <c r="E26" s="32">
        <f t="shared" si="7"/>
        <v>-4408.8</v>
      </c>
      <c r="F26" s="32">
        <f t="shared" si="7"/>
        <v>-16284.4</v>
      </c>
      <c r="G26" s="32">
        <f t="shared" si="7"/>
        <v>-31935.2</v>
      </c>
      <c r="H26" s="32">
        <f t="shared" si="7"/>
        <v>-4479.2</v>
      </c>
      <c r="I26" s="32">
        <f t="shared" si="7"/>
        <v>-30624</v>
      </c>
      <c r="J26" s="32">
        <f t="shared" si="7"/>
        <v>-26796</v>
      </c>
      <c r="K26" s="32">
        <f t="shared" si="7"/>
        <v>-25190</v>
      </c>
      <c r="L26" s="32">
        <f t="shared" si="7"/>
        <v>-22426.8</v>
      </c>
      <c r="M26" s="32">
        <f t="shared" si="7"/>
        <v>-7928.8</v>
      </c>
      <c r="N26" s="32">
        <f t="shared" si="7"/>
        <v>-7172</v>
      </c>
      <c r="O26" s="32">
        <f t="shared" si="7"/>
        <v>-275325.6</v>
      </c>
    </row>
    <row r="27" spans="1:26" ht="18.75" customHeight="1">
      <c r="A27" s="28" t="s">
        <v>43</v>
      </c>
      <c r="B27" s="16">
        <f>ROUND((-B9)*$G$3,2)</f>
        <v>-40246.8</v>
      </c>
      <c r="C27" s="16">
        <f aca="true" t="shared" si="8" ref="C27:N27">ROUND((-C9)*$G$3,2)</f>
        <v>-30993.6</v>
      </c>
      <c r="D27" s="16">
        <f t="shared" si="8"/>
        <v>-26840</v>
      </c>
      <c r="E27" s="16">
        <f t="shared" si="8"/>
        <v>-4408.8</v>
      </c>
      <c r="F27" s="16">
        <f t="shared" si="8"/>
        <v>-16284.4</v>
      </c>
      <c r="G27" s="16">
        <f t="shared" si="8"/>
        <v>-31935.2</v>
      </c>
      <c r="H27" s="16">
        <f t="shared" si="8"/>
        <v>-4479.2</v>
      </c>
      <c r="I27" s="16">
        <f t="shared" si="8"/>
        <v>-30624</v>
      </c>
      <c r="J27" s="16">
        <f t="shared" si="8"/>
        <v>-26796</v>
      </c>
      <c r="K27" s="16">
        <f t="shared" si="8"/>
        <v>-25190</v>
      </c>
      <c r="L27" s="16">
        <f t="shared" si="8"/>
        <v>-22426.8</v>
      </c>
      <c r="M27" s="16">
        <f t="shared" si="8"/>
        <v>-7928.8</v>
      </c>
      <c r="N27" s="16">
        <f t="shared" si="8"/>
        <v>-7172</v>
      </c>
      <c r="O27" s="33">
        <f aca="true" t="shared" si="9" ref="O27:O44">SUM(B27:N27)</f>
        <v>-275325.6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530000</v>
      </c>
      <c r="L34" s="34">
        <v>480000</v>
      </c>
      <c r="M34" s="34">
        <v>0</v>
      </c>
      <c r="N34" s="34">
        <v>0</v>
      </c>
      <c r="O34" s="34">
        <f t="shared" si="9"/>
        <v>1010000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-530000</v>
      </c>
      <c r="L35" s="34">
        <v>-480000</v>
      </c>
      <c r="M35" s="34">
        <v>0</v>
      </c>
      <c r="N35" s="34">
        <v>0</v>
      </c>
      <c r="O35" s="34">
        <f t="shared" si="9"/>
        <v>-1010000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584861.45</v>
      </c>
      <c r="C42" s="37">
        <f aca="true" t="shared" si="11" ref="C42:N42">+C17+C25</f>
        <v>456087.95</v>
      </c>
      <c r="D42" s="37">
        <f t="shared" si="11"/>
        <v>371098.55</v>
      </c>
      <c r="E42" s="37">
        <f t="shared" si="11"/>
        <v>136529.07000000004</v>
      </c>
      <c r="F42" s="37">
        <f t="shared" si="11"/>
        <v>361404.35000000003</v>
      </c>
      <c r="G42" s="37">
        <f t="shared" si="11"/>
        <v>706675.4600000001</v>
      </c>
      <c r="H42" s="37">
        <f t="shared" si="11"/>
        <v>118440.42</v>
      </c>
      <c r="I42" s="37">
        <f t="shared" si="11"/>
        <v>446490.9</v>
      </c>
      <c r="J42" s="37">
        <f t="shared" si="11"/>
        <v>324651.57</v>
      </c>
      <c r="K42" s="37">
        <f t="shared" si="11"/>
        <v>758248.4900000001</v>
      </c>
      <c r="L42" s="37">
        <f t="shared" si="11"/>
        <v>500075.83999999997</v>
      </c>
      <c r="M42" s="37">
        <f t="shared" si="11"/>
        <v>229092.98</v>
      </c>
      <c r="N42" s="37">
        <f t="shared" si="11"/>
        <v>131204.44</v>
      </c>
      <c r="O42" s="37">
        <f>SUM(B42:N42)</f>
        <v>5124861.470000001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-49365.46</v>
      </c>
      <c r="C43" s="34">
        <v>-50502.29</v>
      </c>
      <c r="D43" s="34">
        <v>-66319.84</v>
      </c>
      <c r="E43" s="34">
        <v>0</v>
      </c>
      <c r="F43" s="34">
        <v>-141040.55</v>
      </c>
      <c r="G43" s="34">
        <v>0</v>
      </c>
      <c r="H43" s="34">
        <v>0</v>
      </c>
      <c r="I43" s="34">
        <v>0</v>
      </c>
      <c r="J43" s="34">
        <v>-6205.08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-313433.22000000003</v>
      </c>
      <c r="P43"/>
      <c r="Q43" s="70"/>
      <c r="R43"/>
      <c r="S43"/>
    </row>
    <row r="44" spans="1:19" ht="18.75" customHeight="1">
      <c r="A44" s="38" t="s">
        <v>58</v>
      </c>
      <c r="B44" s="34">
        <v>-16123.83</v>
      </c>
      <c r="C44" s="34">
        <v>-18544.77</v>
      </c>
      <c r="D44" s="34">
        <v>-53395.39</v>
      </c>
      <c r="E44" s="34">
        <v>0</v>
      </c>
      <c r="F44" s="34">
        <v>-126470.77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-214534.76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584861.44</v>
      </c>
      <c r="C48" s="52">
        <f t="shared" si="12"/>
        <v>456087.95</v>
      </c>
      <c r="D48" s="52">
        <f t="shared" si="12"/>
        <v>371098.55</v>
      </c>
      <c r="E48" s="52">
        <f t="shared" si="12"/>
        <v>136529.07</v>
      </c>
      <c r="F48" s="52">
        <f t="shared" si="12"/>
        <v>361404.36</v>
      </c>
      <c r="G48" s="52">
        <f t="shared" si="12"/>
        <v>706675.46</v>
      </c>
      <c r="H48" s="52">
        <f t="shared" si="12"/>
        <v>118440.42</v>
      </c>
      <c r="I48" s="52">
        <f t="shared" si="12"/>
        <v>446490.9</v>
      </c>
      <c r="J48" s="52">
        <f t="shared" si="12"/>
        <v>324651.56</v>
      </c>
      <c r="K48" s="52">
        <f t="shared" si="12"/>
        <v>758248.5</v>
      </c>
      <c r="L48" s="52">
        <f t="shared" si="12"/>
        <v>500075.84</v>
      </c>
      <c r="M48" s="52">
        <f t="shared" si="12"/>
        <v>229092.98</v>
      </c>
      <c r="N48" s="52">
        <f t="shared" si="12"/>
        <v>131204.44</v>
      </c>
      <c r="O48" s="37">
        <f t="shared" si="12"/>
        <v>5124861.470000001</v>
      </c>
      <c r="Q48"/>
    </row>
    <row r="49" spans="1:18" ht="18.75" customHeight="1">
      <c r="A49" s="26" t="s">
        <v>61</v>
      </c>
      <c r="B49" s="52">
        <v>485435</v>
      </c>
      <c r="C49" s="52">
        <v>332944.2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818379.2</v>
      </c>
      <c r="P49"/>
      <c r="Q49"/>
      <c r="R49" s="44"/>
    </row>
    <row r="50" spans="1:16" ht="18.75" customHeight="1">
      <c r="A50" s="26" t="s">
        <v>62</v>
      </c>
      <c r="B50" s="52">
        <v>99426.44</v>
      </c>
      <c r="C50" s="52">
        <v>123143.75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222570.19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371098.55</v>
      </c>
      <c r="E51" s="53">
        <v>0</v>
      </c>
      <c r="F51" s="53">
        <v>0</v>
      </c>
      <c r="G51" s="53">
        <v>0</v>
      </c>
      <c r="H51" s="52">
        <v>118440.42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489538.97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136529.07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136529.07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361404.36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361404.36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706675.46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706675.46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446490.9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446490.9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324651.56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324651.56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758248.5</v>
      </c>
      <c r="L57" s="32">
        <v>500075.84</v>
      </c>
      <c r="M57" s="53">
        <v>0</v>
      </c>
      <c r="N57" s="53">
        <v>0</v>
      </c>
      <c r="O57" s="37">
        <f t="shared" si="13"/>
        <v>1258324.34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229092.98</v>
      </c>
      <c r="N58" s="53">
        <v>0</v>
      </c>
      <c r="O58" s="37">
        <f t="shared" si="13"/>
        <v>229092.98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131204.44</v>
      </c>
      <c r="O59" s="56">
        <f t="shared" si="13"/>
        <v>131204.44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69"/>
      <c r="C62" s="69"/>
      <c r="D62" s="69"/>
      <c r="E62"/>
      <c r="F62" s="69"/>
      <c r="G62"/>
      <c r="H62" s="59"/>
      <c r="I62" s="59"/>
      <c r="J62" s="69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2020-04-14T23:10:30Z</dcterms:modified>
  <cp:category/>
  <cp:version/>
  <cp:contentType/>
  <cp:contentStatus/>
</cp:coreProperties>
</file>