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<sst xmlns="http://schemas.openxmlformats.org/spreadsheetml/2006/main" count="77" uniqueCount="74">
  <si>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</si>
  <si>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</si>
  <si>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</si>
  <si>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</si>
  <si>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</si>
  <si>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</si>
  <si>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</si>
  <si>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</si>
  <si>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</si>
  <si>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</si>
  <si>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</si>
  <si>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</si>
  <si>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</si>
  <si>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</si>
  <si>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</si>
  <si>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</si>
  <si>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</si>
  <si>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</si>
  <si>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</si>
  <si>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</si>
  <si>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</si>
  <si>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</si>
  <si>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</si>
  <si>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</si>
  <si>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</si>
  <si>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</si>
  <si>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</si>
  <si>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</si>
  <si>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</si>
  <si>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</si>
  <si>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</si>
  <si>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</si>
  <si>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</si>
  <si>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</si>
  <si>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</si>
  <si>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</si>
  <si>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</si>
  <si>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</si>
  <si>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</si>
  <si>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</si>
  <si>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</si>
  <si>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</si>
  <si>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</si>
  <si>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</si>
  <si>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</si>
  <si>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</si>
  <si>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</si>
  <si>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</si>
  <si>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</si>
  <si>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</si>
  <si>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</si>
  <si>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</si>
  <si>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</si>
  <si>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</si>
  <si>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</si>
  <si>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</si>
  <si>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</si>
  <si>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</si>
  <si>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</si>
  <si>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</si>
  <si>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</si>
  <si>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</si>
  <si>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</si>
  <si>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</si>
  <si>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</si>
  <si>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</si>
  <si>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</si>
  <si>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</si>
  <si>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</si>
  <si>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</si>
  <si>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</si>
  <si>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</si>
  <si>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</si>
  <si>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11/04/20 - VENCIMENTO 17/04/20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</si>
</sst>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62</xdr:row>
      <xdr:rowOff>0</xdr:rowOff>
    </xdr:from>
    <xdr:to>
      <xdr:col>6</xdr:col>
      <xdr:colOff>914400</xdr:colOff>
      <xdr:row>63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1497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914400</xdr:colOff>
      <xdr:row>63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1497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119427</v>
      </c>
      <c r="C7" s="9">
        <f t="shared" si="0"/>
        <v>71710</v>
      </c>
      <c r="D7" s="9">
        <f t="shared" si="0"/>
        <v>92512</v>
      </c>
      <c r="E7" s="9">
        <f t="shared" si="0"/>
        <v>15831</v>
      </c>
      <c r="F7" s="9">
        <f t="shared" si="0"/>
        <v>55118</v>
      </c>
      <c r="G7" s="9">
        <f t="shared" si="0"/>
        <v>93377</v>
      </c>
      <c r="H7" s="9">
        <f t="shared" si="0"/>
        <v>11133</v>
      </c>
      <c r="I7" s="9">
        <f t="shared" si="0"/>
        <v>69876</v>
      </c>
      <c r="J7" s="9">
        <f t="shared" si="0"/>
        <v>68793</v>
      </c>
      <c r="K7" s="9">
        <f t="shared" si="0"/>
        <v>101328</v>
      </c>
      <c r="L7" s="9">
        <f t="shared" si="0"/>
        <v>81142</v>
      </c>
      <c r="M7" s="9">
        <f t="shared" si="0"/>
        <v>29743</v>
      </c>
      <c r="N7" s="9">
        <f t="shared" si="0"/>
        <v>18087</v>
      </c>
      <c r="O7" s="9">
        <f t="shared" si="0"/>
        <v>828077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7547</v>
      </c>
      <c r="C8" s="11">
        <f t="shared" si="1"/>
        <v>5239</v>
      </c>
      <c r="D8" s="11">
        <f t="shared" si="1"/>
        <v>4960</v>
      </c>
      <c r="E8" s="11">
        <f t="shared" si="1"/>
        <v>658</v>
      </c>
      <c r="F8" s="11">
        <f t="shared" si="1"/>
        <v>2938</v>
      </c>
      <c r="G8" s="11">
        <f t="shared" si="1"/>
        <v>5220</v>
      </c>
      <c r="H8" s="11">
        <f t="shared" si="1"/>
        <v>642</v>
      </c>
      <c r="I8" s="11">
        <f t="shared" si="1"/>
        <v>5119</v>
      </c>
      <c r="J8" s="11">
        <f t="shared" si="1"/>
        <v>4882</v>
      </c>
      <c r="K8" s="11">
        <f t="shared" si="1"/>
        <v>4935</v>
      </c>
      <c r="L8" s="11">
        <f t="shared" si="1"/>
        <v>4099</v>
      </c>
      <c r="M8" s="11">
        <f t="shared" si="1"/>
        <v>1390</v>
      </c>
      <c r="N8" s="11">
        <f t="shared" si="1"/>
        <v>1076</v>
      </c>
      <c r="O8" s="11">
        <f t="shared" si="1"/>
        <v>48705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7547</v>
      </c>
      <c r="C9" s="11">
        <v>5239</v>
      </c>
      <c r="D9" s="11">
        <v>4960</v>
      </c>
      <c r="E9" s="11">
        <v>658</v>
      </c>
      <c r="F9" s="11">
        <v>2938</v>
      </c>
      <c r="G9" s="11">
        <v>5220</v>
      </c>
      <c r="H9" s="11">
        <v>642</v>
      </c>
      <c r="I9" s="11">
        <v>5117</v>
      </c>
      <c r="J9" s="11">
        <v>4882</v>
      </c>
      <c r="K9" s="11">
        <v>4934</v>
      </c>
      <c r="L9" s="11">
        <v>4099</v>
      </c>
      <c r="M9" s="11">
        <v>1387</v>
      </c>
      <c r="N9" s="11">
        <v>1076</v>
      </c>
      <c r="O9" s="11">
        <f>SUM(B9:N9)</f>
        <v>48699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</v>
      </c>
      <c r="L10" s="13">
        <v>0</v>
      </c>
      <c r="M10" s="13">
        <v>3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111880</v>
      </c>
      <c r="C11" s="13">
        <v>66471</v>
      </c>
      <c r="D11" s="13">
        <v>87552</v>
      </c>
      <c r="E11" s="13">
        <v>15173</v>
      </c>
      <c r="F11" s="13">
        <v>52180</v>
      </c>
      <c r="G11" s="13">
        <v>88157</v>
      </c>
      <c r="H11" s="13">
        <v>10491</v>
      </c>
      <c r="I11" s="13">
        <v>64757</v>
      </c>
      <c r="J11" s="13">
        <v>63911</v>
      </c>
      <c r="K11" s="13">
        <v>96393</v>
      </c>
      <c r="L11" s="13">
        <v>77043</v>
      </c>
      <c r="M11" s="13">
        <v>28353</v>
      </c>
      <c r="N11" s="13">
        <v>17011</v>
      </c>
      <c r="O11" s="11">
        <f>SUM(B11:N11)</f>
        <v>779372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1.554662251050148</v>
      </c>
      <c r="C15" s="19">
        <v>1.716699299655406</v>
      </c>
      <c r="D15" s="19">
        <v>1.3585691834666</v>
      </c>
      <c r="E15" s="19">
        <v>1.382994129506644</v>
      </c>
      <c r="F15" s="19">
        <v>1.773918095827231</v>
      </c>
      <c r="G15" s="19">
        <v>2.605178231976938</v>
      </c>
      <c r="H15" s="19">
        <v>2.051647327747069</v>
      </c>
      <c r="I15" s="19">
        <v>1.659231975809494</v>
      </c>
      <c r="J15" s="19">
        <v>1.359804600232455</v>
      </c>
      <c r="K15" s="19">
        <v>1.994995683186458</v>
      </c>
      <c r="L15" s="19">
        <v>1.421173089277545</v>
      </c>
      <c r="M15" s="19">
        <v>1.458275907204672</v>
      </c>
      <c r="N15" s="19">
        <v>1.463837321267222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488047.4</v>
      </c>
      <c r="C17" s="24">
        <f aca="true" t="shared" si="2" ref="C17:O17">C18+C19+C20+C21+C22+C23</f>
        <v>346304.79</v>
      </c>
      <c r="D17" s="24">
        <f t="shared" si="2"/>
        <v>278730.76</v>
      </c>
      <c r="E17" s="24">
        <f t="shared" si="2"/>
        <v>88217.98999999999</v>
      </c>
      <c r="F17" s="24">
        <f t="shared" si="2"/>
        <v>260516.96999999997</v>
      </c>
      <c r="G17" s="24">
        <f t="shared" si="2"/>
        <v>507591.16</v>
      </c>
      <c r="H17" s="24">
        <f t="shared" si="2"/>
        <v>63810.409999999996</v>
      </c>
      <c r="I17" s="24">
        <f t="shared" si="2"/>
        <v>318367.23</v>
      </c>
      <c r="J17" s="24">
        <f t="shared" si="2"/>
        <v>261005.86</v>
      </c>
      <c r="K17" s="24">
        <f t="shared" si="2"/>
        <v>509848.02999999997</v>
      </c>
      <c r="L17" s="24">
        <f t="shared" si="2"/>
        <v>350845.64999999997</v>
      </c>
      <c r="M17" s="24">
        <f t="shared" si="2"/>
        <v>163418.36000000002</v>
      </c>
      <c r="N17" s="24">
        <f t="shared" si="2"/>
        <v>84050.25</v>
      </c>
      <c r="O17" s="24">
        <f t="shared" si="2"/>
        <v>3720754.860000001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35</v>
      </c>
      <c r="B18" s="22">
        <f aca="true" t="shared" si="3" ref="B18:N18">ROUND(B13*B7,2)</f>
        <v>266823.8</v>
      </c>
      <c r="C18" s="22">
        <f t="shared" si="3"/>
        <v>165470.83</v>
      </c>
      <c r="D18" s="22">
        <f t="shared" si="3"/>
        <v>187170.28</v>
      </c>
      <c r="E18" s="22">
        <f t="shared" si="3"/>
        <v>54792.67</v>
      </c>
      <c r="F18" s="22">
        <f t="shared" si="3"/>
        <v>129207.62</v>
      </c>
      <c r="G18" s="22">
        <f t="shared" si="3"/>
        <v>179946.82</v>
      </c>
      <c r="H18" s="22">
        <f t="shared" si="3"/>
        <v>28766.56</v>
      </c>
      <c r="I18" s="22">
        <f t="shared" si="3"/>
        <v>159960.14</v>
      </c>
      <c r="J18" s="22">
        <f t="shared" si="3"/>
        <v>158505.95</v>
      </c>
      <c r="K18" s="22">
        <f t="shared" si="3"/>
        <v>220834.24</v>
      </c>
      <c r="L18" s="22">
        <f t="shared" si="3"/>
        <v>201264.62</v>
      </c>
      <c r="M18" s="22">
        <f t="shared" si="3"/>
        <v>85228.57</v>
      </c>
      <c r="N18" s="22">
        <f t="shared" si="3"/>
        <v>46838.1</v>
      </c>
      <c r="O18" s="27">
        <f aca="true" t="shared" si="4" ref="O18:O23">SUM(B18:N18)</f>
        <v>1884810.2000000004</v>
      </c>
    </row>
    <row r="19" spans="1:23" ht="18.75" customHeight="1">
      <c r="A19" s="26" t="s">
        <v>36</v>
      </c>
      <c r="B19" s="16">
        <f>IF(B15&lt;&gt;0,ROUND((B15-1)*B18,2),0)</f>
        <v>147997.09</v>
      </c>
      <c r="C19" s="22">
        <f aca="true" t="shared" si="5" ref="C19:N19">IF(C15&lt;&gt;0,ROUND((C15-1)*C18,2),0)</f>
        <v>118592.83</v>
      </c>
      <c r="D19" s="22">
        <f t="shared" si="5"/>
        <v>67113.49</v>
      </c>
      <c r="E19" s="22">
        <f t="shared" si="5"/>
        <v>20985.27</v>
      </c>
      <c r="F19" s="22">
        <f t="shared" si="5"/>
        <v>99996.12</v>
      </c>
      <c r="G19" s="22">
        <f t="shared" si="5"/>
        <v>288846.72</v>
      </c>
      <c r="H19" s="22">
        <f t="shared" si="5"/>
        <v>30252.28</v>
      </c>
      <c r="I19" s="22">
        <f t="shared" si="5"/>
        <v>105450.84</v>
      </c>
      <c r="J19" s="22">
        <f t="shared" si="5"/>
        <v>57031.17</v>
      </c>
      <c r="K19" s="22">
        <f t="shared" si="5"/>
        <v>219729.12</v>
      </c>
      <c r="L19" s="22">
        <f t="shared" si="5"/>
        <v>84767.24</v>
      </c>
      <c r="M19" s="22">
        <f t="shared" si="5"/>
        <v>39058.2</v>
      </c>
      <c r="N19" s="22">
        <f t="shared" si="5"/>
        <v>21725.26</v>
      </c>
      <c r="O19" s="27">
        <f t="shared" si="4"/>
        <v>1301545.6300000001</v>
      </c>
      <c r="W19" s="62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-33206.8</v>
      </c>
      <c r="C25" s="31">
        <f>+C26+C28+C39+C40+C43-C44</f>
        <v>-23051.6</v>
      </c>
      <c r="D25" s="31">
        <f t="shared" si="6"/>
        <v>-34748.450000000004</v>
      </c>
      <c r="E25" s="31">
        <f t="shared" si="6"/>
        <v>-2895.2</v>
      </c>
      <c r="F25" s="31">
        <f t="shared" si="6"/>
        <v>-27496.979999999996</v>
      </c>
      <c r="G25" s="31">
        <f t="shared" si="6"/>
        <v>-22968</v>
      </c>
      <c r="H25" s="31">
        <f t="shared" si="6"/>
        <v>-2824.8</v>
      </c>
      <c r="I25" s="31">
        <f t="shared" si="6"/>
        <v>-22514.8</v>
      </c>
      <c r="J25" s="31">
        <f t="shared" si="6"/>
        <v>-21480.8</v>
      </c>
      <c r="K25" s="31">
        <f t="shared" si="6"/>
        <v>-145204.1</v>
      </c>
      <c r="L25" s="31">
        <f t="shared" si="6"/>
        <v>-206056.4</v>
      </c>
      <c r="M25" s="31">
        <f t="shared" si="6"/>
        <v>-6102.8</v>
      </c>
      <c r="N25" s="31">
        <f t="shared" si="6"/>
        <v>-4734.4</v>
      </c>
      <c r="O25" s="31">
        <f t="shared" si="6"/>
        <v>-553285.13</v>
      </c>
    </row>
    <row r="26" spans="1:15" ht="18.75" customHeight="1">
      <c r="A26" s="26" t="s">
        <v>42</v>
      </c>
      <c r="B26" s="32">
        <f>+B27</f>
        <v>-33206.8</v>
      </c>
      <c r="C26" s="32">
        <f>+C27</f>
        <v>-23051.6</v>
      </c>
      <c r="D26" s="32">
        <f aca="true" t="shared" si="7" ref="D26:O26">+D27</f>
        <v>-21824</v>
      </c>
      <c r="E26" s="32">
        <f t="shared" si="7"/>
        <v>-2895.2</v>
      </c>
      <c r="F26" s="32">
        <f t="shared" si="7"/>
        <v>-12927.2</v>
      </c>
      <c r="G26" s="32">
        <f t="shared" si="7"/>
        <v>-22968</v>
      </c>
      <c r="H26" s="32">
        <f t="shared" si="7"/>
        <v>-2824.8</v>
      </c>
      <c r="I26" s="32">
        <f t="shared" si="7"/>
        <v>-22514.8</v>
      </c>
      <c r="J26" s="32">
        <f t="shared" si="7"/>
        <v>-21480.8</v>
      </c>
      <c r="K26" s="32">
        <f t="shared" si="7"/>
        <v>-21709.6</v>
      </c>
      <c r="L26" s="32">
        <f t="shared" si="7"/>
        <v>-18035.6</v>
      </c>
      <c r="M26" s="32">
        <f t="shared" si="7"/>
        <v>-6102.8</v>
      </c>
      <c r="N26" s="32">
        <f t="shared" si="7"/>
        <v>-4734.4</v>
      </c>
      <c r="O26" s="32">
        <f t="shared" si="7"/>
        <v>-214275.59999999998</v>
      </c>
    </row>
    <row r="27" spans="1:26" ht="18.75" customHeight="1">
      <c r="A27" s="28" t="s">
        <v>43</v>
      </c>
      <c r="B27" s="16">
        <f>ROUND((-B9)*$G$3,2)</f>
        <v>-33206.8</v>
      </c>
      <c r="C27" s="16">
        <f aca="true" t="shared" si="8" ref="C27:N27">ROUND((-C9)*$G$3,2)</f>
        <v>-23051.6</v>
      </c>
      <c r="D27" s="16">
        <f t="shared" si="8"/>
        <v>-21824</v>
      </c>
      <c r="E27" s="16">
        <f t="shared" si="8"/>
        <v>-2895.2</v>
      </c>
      <c r="F27" s="16">
        <f t="shared" si="8"/>
        <v>-12927.2</v>
      </c>
      <c r="G27" s="16">
        <f t="shared" si="8"/>
        <v>-22968</v>
      </c>
      <c r="H27" s="16">
        <f t="shared" si="8"/>
        <v>-2824.8</v>
      </c>
      <c r="I27" s="16">
        <f t="shared" si="8"/>
        <v>-22514.8</v>
      </c>
      <c r="J27" s="16">
        <f t="shared" si="8"/>
        <v>-21480.8</v>
      </c>
      <c r="K27" s="16">
        <f t="shared" si="8"/>
        <v>-21709.6</v>
      </c>
      <c r="L27" s="16">
        <f t="shared" si="8"/>
        <v>-18035.6</v>
      </c>
      <c r="M27" s="16">
        <f t="shared" si="8"/>
        <v>-6102.8</v>
      </c>
      <c r="N27" s="16">
        <f t="shared" si="8"/>
        <v>-4734.4</v>
      </c>
      <c r="O27" s="33">
        <f aca="true" t="shared" si="9" ref="O27:O44">SUM(B27:N27)</f>
        <v>-214275.59999999998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454840.60000000003</v>
      </c>
      <c r="C42" s="37">
        <f aca="true" t="shared" si="11" ref="C42:N42">+C17+C25</f>
        <v>323253.19</v>
      </c>
      <c r="D42" s="37">
        <f t="shared" si="11"/>
        <v>243982.31</v>
      </c>
      <c r="E42" s="37">
        <f t="shared" si="11"/>
        <v>85322.79</v>
      </c>
      <c r="F42" s="37">
        <f t="shared" si="11"/>
        <v>233019.99</v>
      </c>
      <c r="G42" s="37">
        <f t="shared" si="11"/>
        <v>484623.16</v>
      </c>
      <c r="H42" s="37">
        <f t="shared" si="11"/>
        <v>60985.60999999999</v>
      </c>
      <c r="I42" s="37">
        <f t="shared" si="11"/>
        <v>295852.43</v>
      </c>
      <c r="J42" s="37">
        <f t="shared" si="11"/>
        <v>239525.06</v>
      </c>
      <c r="K42" s="37">
        <f t="shared" si="11"/>
        <v>364643.92999999993</v>
      </c>
      <c r="L42" s="37">
        <f t="shared" si="11"/>
        <v>144789.24999999997</v>
      </c>
      <c r="M42" s="37">
        <f t="shared" si="11"/>
        <v>157315.56000000003</v>
      </c>
      <c r="N42" s="37">
        <f t="shared" si="11"/>
        <v>79315.85</v>
      </c>
      <c r="O42" s="37">
        <f>SUM(B42:N42)</f>
        <v>3167469.7300000004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-14622.04</v>
      </c>
      <c r="E43" s="34">
        <v>0</v>
      </c>
      <c r="F43" s="34">
        <v>-82761.43</v>
      </c>
      <c r="G43" s="34">
        <v>0</v>
      </c>
      <c r="H43" s="34">
        <v>0</v>
      </c>
      <c r="I43" s="34">
        <v>0</v>
      </c>
      <c r="J43" s="34">
        <v>0</v>
      </c>
      <c r="K43" s="34">
        <v>-123494.5</v>
      </c>
      <c r="L43" s="34">
        <v>-188020.8</v>
      </c>
      <c r="M43" s="34">
        <v>0</v>
      </c>
      <c r="N43" s="34">
        <v>0</v>
      </c>
      <c r="O43" s="16">
        <f t="shared" si="9"/>
        <v>-408898.77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-1697.59</v>
      </c>
      <c r="E44" s="34">
        <v>0</v>
      </c>
      <c r="F44" s="34">
        <v>-68191.65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-69889.23999999999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454840.60000000003</v>
      </c>
      <c r="C48" s="52">
        <f t="shared" si="12"/>
        <v>323253.18</v>
      </c>
      <c r="D48" s="52">
        <f t="shared" si="12"/>
        <v>243982.31</v>
      </c>
      <c r="E48" s="52">
        <f t="shared" si="12"/>
        <v>85322.8</v>
      </c>
      <c r="F48" s="52">
        <f t="shared" si="12"/>
        <v>233019.98</v>
      </c>
      <c r="G48" s="52">
        <f t="shared" si="12"/>
        <v>484623.15</v>
      </c>
      <c r="H48" s="52">
        <f t="shared" si="12"/>
        <v>60985.6</v>
      </c>
      <c r="I48" s="52">
        <f t="shared" si="12"/>
        <v>295852.43</v>
      </c>
      <c r="J48" s="52">
        <f t="shared" si="12"/>
        <v>239525.06</v>
      </c>
      <c r="K48" s="52">
        <f t="shared" si="12"/>
        <v>364643.93</v>
      </c>
      <c r="L48" s="52">
        <f t="shared" si="12"/>
        <v>144789.25</v>
      </c>
      <c r="M48" s="52">
        <f t="shared" si="12"/>
        <v>157315.56</v>
      </c>
      <c r="N48" s="52">
        <f t="shared" si="12"/>
        <v>79315.84</v>
      </c>
      <c r="O48" s="37">
        <f t="shared" si="12"/>
        <v>3167469.6900000004</v>
      </c>
      <c r="Q48"/>
    </row>
    <row r="49" spans="1:18" ht="18.75" customHeight="1">
      <c r="A49" s="26" t="s">
        <v>61</v>
      </c>
      <c r="B49" s="52">
        <v>383168.78</v>
      </c>
      <c r="C49" s="52">
        <v>244603.35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627772.13</v>
      </c>
      <c r="P49"/>
      <c r="Q49"/>
      <c r="R49" s="44"/>
    </row>
    <row r="50" spans="1:16" ht="18.75" customHeight="1">
      <c r="A50" s="26" t="s">
        <v>62</v>
      </c>
      <c r="B50" s="52">
        <v>71671.82</v>
      </c>
      <c r="C50" s="52">
        <v>78649.83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150321.65000000002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243982.31</v>
      </c>
      <c r="E51" s="53">
        <v>0</v>
      </c>
      <c r="F51" s="53">
        <v>0</v>
      </c>
      <c r="G51" s="53">
        <v>0</v>
      </c>
      <c r="H51" s="52">
        <v>60985.6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304967.91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85322.8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85322.8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233019.98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233019.98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484623.15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484623.15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295852.43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295852.43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239525.06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239525.06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364643.93</v>
      </c>
      <c r="L57" s="32">
        <v>144789.25</v>
      </c>
      <c r="M57" s="53">
        <v>0</v>
      </c>
      <c r="N57" s="53">
        <v>0</v>
      </c>
      <c r="O57" s="37">
        <f t="shared" si="13"/>
        <v>509433.18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157315.56</v>
      </c>
      <c r="N58" s="53">
        <v>0</v>
      </c>
      <c r="O58" s="37">
        <f t="shared" si="13"/>
        <v>157315.56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79315.84</v>
      </c>
      <c r="O59" s="56">
        <f t="shared" si="13"/>
        <v>79315.84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 s="68"/>
      <c r="E64"/>
      <c r="F64"/>
      <c r="G64"/>
      <c r="H64"/>
      <c r="I64"/>
      <c r="J64" s="60"/>
      <c r="K64" s="60"/>
      <c r="L64" s="60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2020-04-17T13:41:27Z</dcterms:modified>
  <cp:category/>
  <cp:version/>
  <cp:contentType/>
  <cp:contentStatus/>
</cp:coreProperties>
</file>