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<sst xmlns="http://schemas.openxmlformats.org/spreadsheetml/2006/main" count="77" uniqueCount="74">
  <si>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</si>
  <si>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</si>
  <si>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</si>
  <si>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</si>
  <si>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</si>
  <si>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</si>
  <si>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</si>
  <si>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</si>
  <si>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</si>
  <si>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</si>
  <si>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</si>
  <si>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</si>
  <si>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</si>
  <si>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</si>
  <si>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</si>
  <si>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</si>
  <si>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</si>
  <si>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</si>
  <si>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</si>
  <si>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</si>
  <si>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</si>
  <si>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</si>
  <si>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</si>
  <si>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</si>
  <si>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</si>
  <si>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</si>
  <si>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</si>
  <si>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</si>
  <si>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</si>
  <si>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</si>
  <si>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</si>
  <si>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</si>
  <si>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</si>
  <si>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</si>
  <si>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</si>
  <si>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</si>
  <si>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</si>
  <si>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</si>
  <si>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</si>
  <si>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</si>
  <si>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</si>
  <si>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</si>
  <si>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</si>
  <si>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</si>
  <si>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</si>
  <si>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</si>
  <si>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</si>
  <si>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</si>
  <si>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</si>
  <si>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</si>
  <si>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</si>
  <si>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</si>
  <si>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</si>
  <si>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</si>
  <si>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</si>
  <si>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</si>
  <si>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</si>
  <si>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</si>
  <si>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</si>
  <si>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</si>
  <si>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</si>
  <si>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</si>
  <si>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</si>
  <si>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</si>
  <si>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</si>
  <si>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</si>
  <si>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</si>
  <si>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</si>
  <si>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</si>
  <si>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</si>
  <si>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</si>
  <si>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</si>
  <si>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</si>
  <si>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14/04/20 - VENCIMENTO 22/04/20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</si>
</sst>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163244</v>
      </c>
      <c r="C7" s="9">
        <f t="shared" si="0"/>
        <v>112427</v>
      </c>
      <c r="D7" s="9">
        <f t="shared" si="0"/>
        <v>127299</v>
      </c>
      <c r="E7" s="9">
        <f t="shared" si="0"/>
        <v>24810</v>
      </c>
      <c r="F7" s="9">
        <f t="shared" si="0"/>
        <v>77462</v>
      </c>
      <c r="G7" s="9">
        <f t="shared" si="0"/>
        <v>147030</v>
      </c>
      <c r="H7" s="9">
        <f t="shared" si="0"/>
        <v>21145</v>
      </c>
      <c r="I7" s="9">
        <f t="shared" si="0"/>
        <v>102383</v>
      </c>
      <c r="J7" s="9">
        <f t="shared" si="0"/>
        <v>91550</v>
      </c>
      <c r="K7" s="9">
        <f t="shared" si="0"/>
        <v>151448</v>
      </c>
      <c r="L7" s="9">
        <f t="shared" si="0"/>
        <v>115629</v>
      </c>
      <c r="M7" s="9">
        <f t="shared" si="0"/>
        <v>43641</v>
      </c>
      <c r="N7" s="9">
        <f t="shared" si="0"/>
        <v>31062</v>
      </c>
      <c r="O7" s="9">
        <f t="shared" si="0"/>
        <v>1209130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7619</v>
      </c>
      <c r="C8" s="11">
        <f t="shared" si="1"/>
        <v>6040</v>
      </c>
      <c r="D8" s="11">
        <f t="shared" si="1"/>
        <v>4862</v>
      </c>
      <c r="E8" s="11">
        <f t="shared" si="1"/>
        <v>693</v>
      </c>
      <c r="F8" s="11">
        <f t="shared" si="1"/>
        <v>2860</v>
      </c>
      <c r="G8" s="11">
        <f t="shared" si="1"/>
        <v>6018</v>
      </c>
      <c r="H8" s="11">
        <f t="shared" si="1"/>
        <v>868</v>
      </c>
      <c r="I8" s="11">
        <f t="shared" si="1"/>
        <v>5620</v>
      </c>
      <c r="J8" s="11">
        <f t="shared" si="1"/>
        <v>4936</v>
      </c>
      <c r="K8" s="11">
        <f t="shared" si="1"/>
        <v>5227</v>
      </c>
      <c r="L8" s="11">
        <f t="shared" si="1"/>
        <v>4227</v>
      </c>
      <c r="M8" s="11">
        <f t="shared" si="1"/>
        <v>1789</v>
      </c>
      <c r="N8" s="11">
        <f t="shared" si="1"/>
        <v>1428</v>
      </c>
      <c r="O8" s="11">
        <f t="shared" si="1"/>
        <v>52187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7619</v>
      </c>
      <c r="C9" s="11">
        <v>6040</v>
      </c>
      <c r="D9" s="11">
        <v>4862</v>
      </c>
      <c r="E9" s="11">
        <v>693</v>
      </c>
      <c r="F9" s="11">
        <v>2860</v>
      </c>
      <c r="G9" s="11">
        <v>6018</v>
      </c>
      <c r="H9" s="11">
        <v>867</v>
      </c>
      <c r="I9" s="11">
        <v>5619</v>
      </c>
      <c r="J9" s="11">
        <v>4936</v>
      </c>
      <c r="K9" s="11">
        <v>5223</v>
      </c>
      <c r="L9" s="11">
        <v>4227</v>
      </c>
      <c r="M9" s="11">
        <v>1787</v>
      </c>
      <c r="N9" s="11">
        <v>1428</v>
      </c>
      <c r="O9" s="11">
        <f>SUM(B9:N9)</f>
        <v>52179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155625</v>
      </c>
      <c r="C11" s="13">
        <v>106387</v>
      </c>
      <c r="D11" s="13">
        <v>122437</v>
      </c>
      <c r="E11" s="13">
        <v>24117</v>
      </c>
      <c r="F11" s="13">
        <v>74602</v>
      </c>
      <c r="G11" s="13">
        <v>141012</v>
      </c>
      <c r="H11" s="13">
        <v>20277</v>
      </c>
      <c r="I11" s="13">
        <v>96763</v>
      </c>
      <c r="J11" s="13">
        <v>86614</v>
      </c>
      <c r="K11" s="13">
        <v>146221</v>
      </c>
      <c r="L11" s="13">
        <v>111402</v>
      </c>
      <c r="M11" s="13">
        <v>41852</v>
      </c>
      <c r="N11" s="13">
        <v>29634</v>
      </c>
      <c r="O11" s="11">
        <f>SUM(B11:N11)</f>
        <v>1156943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1.750089521743853</v>
      </c>
      <c r="C15" s="19">
        <v>1.865442089149001</v>
      </c>
      <c r="D15" s="19">
        <v>1.471566253939532</v>
      </c>
      <c r="E15" s="19">
        <v>1.539112139583205</v>
      </c>
      <c r="F15" s="19">
        <v>1.964479484203292</v>
      </c>
      <c r="G15" s="19">
        <v>2.862298451242179</v>
      </c>
      <c r="H15" s="19">
        <v>2.121024415881983</v>
      </c>
      <c r="I15" s="19">
        <v>1.830821902468838</v>
      </c>
      <c r="J15" s="19">
        <v>1.551542088498035</v>
      </c>
      <c r="K15" s="19">
        <v>2.143832442579868</v>
      </c>
      <c r="L15" s="19">
        <v>1.549485234322955</v>
      </c>
      <c r="M15" s="19">
        <v>1.579546084665831</v>
      </c>
      <c r="N15" s="19">
        <v>1.565967931975899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711518.71</v>
      </c>
      <c r="C17" s="24">
        <f aca="true" t="shared" si="2" ref="C17:O17">C18+C19+C20+C21+C22+C23</f>
        <v>546184</v>
      </c>
      <c r="D17" s="24">
        <f t="shared" si="2"/>
        <v>403450.85</v>
      </c>
      <c r="E17" s="24">
        <f t="shared" si="2"/>
        <v>144603.44000000003</v>
      </c>
      <c r="F17" s="24">
        <f t="shared" si="2"/>
        <v>388036.0300000001</v>
      </c>
      <c r="G17" s="24">
        <f t="shared" si="2"/>
        <v>849805.59</v>
      </c>
      <c r="H17" s="24">
        <f t="shared" si="2"/>
        <v>120677.07</v>
      </c>
      <c r="I17" s="24">
        <f t="shared" si="2"/>
        <v>482055.43</v>
      </c>
      <c r="J17" s="24">
        <f t="shared" si="2"/>
        <v>372751.59</v>
      </c>
      <c r="K17" s="24">
        <f t="shared" si="2"/>
        <v>776890.38</v>
      </c>
      <c r="L17" s="24">
        <f t="shared" si="2"/>
        <v>509215.72</v>
      </c>
      <c r="M17" s="24">
        <f t="shared" si="2"/>
        <v>236659.02</v>
      </c>
      <c r="N17" s="24">
        <f t="shared" si="2"/>
        <v>141450.47</v>
      </c>
      <c r="O17" s="24">
        <f t="shared" si="2"/>
        <v>5683298.300000001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364719.74</v>
      </c>
      <c r="C18" s="22">
        <f t="shared" si="3"/>
        <v>259425.3</v>
      </c>
      <c r="D18" s="22">
        <f t="shared" si="3"/>
        <v>257551.34</v>
      </c>
      <c r="E18" s="22">
        <f t="shared" si="3"/>
        <v>85869.89</v>
      </c>
      <c r="F18" s="22">
        <f t="shared" si="3"/>
        <v>181586.42</v>
      </c>
      <c r="G18" s="22">
        <f t="shared" si="3"/>
        <v>283341.51</v>
      </c>
      <c r="H18" s="22">
        <f t="shared" si="3"/>
        <v>54636.57</v>
      </c>
      <c r="I18" s="22">
        <f t="shared" si="3"/>
        <v>234375.16</v>
      </c>
      <c r="J18" s="22">
        <f t="shared" si="3"/>
        <v>210940.36</v>
      </c>
      <c r="K18" s="22">
        <f t="shared" si="3"/>
        <v>330065.77</v>
      </c>
      <c r="L18" s="22">
        <f t="shared" si="3"/>
        <v>286806.17</v>
      </c>
      <c r="M18" s="22">
        <f t="shared" si="3"/>
        <v>125053.29</v>
      </c>
      <c r="N18" s="22">
        <f t="shared" si="3"/>
        <v>80438.16</v>
      </c>
      <c r="O18" s="27">
        <f aca="true" t="shared" si="4" ref="O18:O23">SUM(B18:N18)</f>
        <v>2754809.68</v>
      </c>
    </row>
    <row r="19" spans="1:23" ht="18.75" customHeight="1">
      <c r="A19" s="26" t="s">
        <v>36</v>
      </c>
      <c r="B19" s="16">
        <f>IF(B15&lt;&gt;0,ROUND((B15-1)*B18,2),0)</f>
        <v>273572.46</v>
      </c>
      <c r="C19" s="22">
        <f aca="true" t="shared" si="5" ref="C19:N19">IF(C15&lt;&gt;0,ROUND((C15-1)*C18,2),0)</f>
        <v>224517.57</v>
      </c>
      <c r="D19" s="22">
        <f t="shared" si="5"/>
        <v>121452.52</v>
      </c>
      <c r="E19" s="22">
        <f t="shared" si="5"/>
        <v>46293.5</v>
      </c>
      <c r="F19" s="22">
        <f t="shared" si="5"/>
        <v>175136.38</v>
      </c>
      <c r="G19" s="22">
        <f t="shared" si="5"/>
        <v>527666.46</v>
      </c>
      <c r="H19" s="22">
        <f t="shared" si="5"/>
        <v>61248.93</v>
      </c>
      <c r="I19" s="22">
        <f t="shared" si="5"/>
        <v>194724.02</v>
      </c>
      <c r="J19" s="22">
        <f t="shared" si="5"/>
        <v>116342.49</v>
      </c>
      <c r="K19" s="22">
        <f t="shared" si="5"/>
        <v>377539.94</v>
      </c>
      <c r="L19" s="22">
        <f t="shared" si="5"/>
        <v>157595.76</v>
      </c>
      <c r="M19" s="22">
        <f t="shared" si="5"/>
        <v>72474.14</v>
      </c>
      <c r="N19" s="22">
        <f t="shared" si="5"/>
        <v>45525.42</v>
      </c>
      <c r="O19" s="27">
        <f t="shared" si="4"/>
        <v>2394089.5900000003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-33523.6</v>
      </c>
      <c r="C25" s="31">
        <f>+C26+C28+C39+C40+C43-C44</f>
        <v>-26576</v>
      </c>
      <c r="D25" s="31">
        <f t="shared" si="6"/>
        <v>-21392.8</v>
      </c>
      <c r="E25" s="31">
        <f t="shared" si="6"/>
        <v>-3049.2</v>
      </c>
      <c r="F25" s="31">
        <f t="shared" si="6"/>
        <v>-27153.779999999995</v>
      </c>
      <c r="G25" s="31">
        <f t="shared" si="6"/>
        <v>-26479.2</v>
      </c>
      <c r="H25" s="31">
        <f t="shared" si="6"/>
        <v>-3814.8</v>
      </c>
      <c r="I25" s="31">
        <f t="shared" si="6"/>
        <v>-24723.6</v>
      </c>
      <c r="J25" s="31">
        <f t="shared" si="6"/>
        <v>-21718.4</v>
      </c>
      <c r="K25" s="31">
        <f t="shared" si="6"/>
        <v>-22981.2</v>
      </c>
      <c r="L25" s="31">
        <f t="shared" si="6"/>
        <v>-18598.8</v>
      </c>
      <c r="M25" s="31">
        <f t="shared" si="6"/>
        <v>-7862.8</v>
      </c>
      <c r="N25" s="31">
        <f t="shared" si="6"/>
        <v>-6283.2</v>
      </c>
      <c r="O25" s="31">
        <f t="shared" si="6"/>
        <v>-244157.37999999995</v>
      </c>
    </row>
    <row r="26" spans="1:15" ht="18.75" customHeight="1">
      <c r="A26" s="26" t="s">
        <v>42</v>
      </c>
      <c r="B26" s="32">
        <f>+B27</f>
        <v>-33523.6</v>
      </c>
      <c r="C26" s="32">
        <f>+C27</f>
        <v>-26576</v>
      </c>
      <c r="D26" s="32">
        <f aca="true" t="shared" si="7" ref="D26:O26">+D27</f>
        <v>-21392.8</v>
      </c>
      <c r="E26" s="32">
        <f t="shared" si="7"/>
        <v>-3049.2</v>
      </c>
      <c r="F26" s="32">
        <f t="shared" si="7"/>
        <v>-12584</v>
      </c>
      <c r="G26" s="32">
        <f t="shared" si="7"/>
        <v>-26479.2</v>
      </c>
      <c r="H26" s="32">
        <f t="shared" si="7"/>
        <v>-3814.8</v>
      </c>
      <c r="I26" s="32">
        <f t="shared" si="7"/>
        <v>-24723.6</v>
      </c>
      <c r="J26" s="32">
        <f t="shared" si="7"/>
        <v>-21718.4</v>
      </c>
      <c r="K26" s="32">
        <f t="shared" si="7"/>
        <v>-22981.2</v>
      </c>
      <c r="L26" s="32">
        <f t="shared" si="7"/>
        <v>-18598.8</v>
      </c>
      <c r="M26" s="32">
        <f t="shared" si="7"/>
        <v>-7862.8</v>
      </c>
      <c r="N26" s="32">
        <f t="shared" si="7"/>
        <v>-6283.2</v>
      </c>
      <c r="O26" s="32">
        <f t="shared" si="7"/>
        <v>-229587.59999999998</v>
      </c>
    </row>
    <row r="27" spans="1:26" ht="18.75" customHeight="1">
      <c r="A27" s="28" t="s">
        <v>43</v>
      </c>
      <c r="B27" s="16">
        <f>ROUND((-B9)*$G$3,2)</f>
        <v>-33523.6</v>
      </c>
      <c r="C27" s="16">
        <f aca="true" t="shared" si="8" ref="C27:N27">ROUND((-C9)*$G$3,2)</f>
        <v>-26576</v>
      </c>
      <c r="D27" s="16">
        <f t="shared" si="8"/>
        <v>-21392.8</v>
      </c>
      <c r="E27" s="16">
        <f t="shared" si="8"/>
        <v>-3049.2</v>
      </c>
      <c r="F27" s="16">
        <f t="shared" si="8"/>
        <v>-12584</v>
      </c>
      <c r="G27" s="16">
        <f t="shared" si="8"/>
        <v>-26479.2</v>
      </c>
      <c r="H27" s="16">
        <f t="shared" si="8"/>
        <v>-3814.8</v>
      </c>
      <c r="I27" s="16">
        <f t="shared" si="8"/>
        <v>-24723.6</v>
      </c>
      <c r="J27" s="16">
        <f t="shared" si="8"/>
        <v>-21718.4</v>
      </c>
      <c r="K27" s="16">
        <f t="shared" si="8"/>
        <v>-22981.2</v>
      </c>
      <c r="L27" s="16">
        <f t="shared" si="8"/>
        <v>-18598.8</v>
      </c>
      <c r="M27" s="16">
        <f t="shared" si="8"/>
        <v>-7862.8</v>
      </c>
      <c r="N27" s="16">
        <f t="shared" si="8"/>
        <v>-6283.2</v>
      </c>
      <c r="O27" s="33">
        <f aca="true" t="shared" si="9" ref="O27:O44">SUM(B27:N27)</f>
        <v>-229587.59999999998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677995.11</v>
      </c>
      <c r="C42" s="37">
        <f aca="true" t="shared" si="11" ref="C42:N42">+C17+C25</f>
        <v>519608</v>
      </c>
      <c r="D42" s="37">
        <f t="shared" si="11"/>
        <v>382058.05</v>
      </c>
      <c r="E42" s="37">
        <f t="shared" si="11"/>
        <v>141554.24000000002</v>
      </c>
      <c r="F42" s="37">
        <f t="shared" si="11"/>
        <v>360882.2500000001</v>
      </c>
      <c r="G42" s="37">
        <f t="shared" si="11"/>
        <v>823326.39</v>
      </c>
      <c r="H42" s="37">
        <f t="shared" si="11"/>
        <v>116862.27</v>
      </c>
      <c r="I42" s="37">
        <f t="shared" si="11"/>
        <v>457331.83</v>
      </c>
      <c r="J42" s="37">
        <f t="shared" si="11"/>
        <v>351033.19</v>
      </c>
      <c r="K42" s="37">
        <f t="shared" si="11"/>
        <v>753909.18</v>
      </c>
      <c r="L42" s="37">
        <f t="shared" si="11"/>
        <v>490616.92</v>
      </c>
      <c r="M42" s="37">
        <f t="shared" si="11"/>
        <v>228796.22</v>
      </c>
      <c r="N42" s="37">
        <f t="shared" si="11"/>
        <v>135167.27</v>
      </c>
      <c r="O42" s="37">
        <f>SUM(B42:N42)</f>
        <v>5439140.919999999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-39052.09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-39052.09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-24482.31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-24482.31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677995.11</v>
      </c>
      <c r="C48" s="52">
        <f t="shared" si="12"/>
        <v>519608.01</v>
      </c>
      <c r="D48" s="52">
        <f t="shared" si="12"/>
        <v>382058.05</v>
      </c>
      <c r="E48" s="52">
        <f t="shared" si="12"/>
        <v>141554.24</v>
      </c>
      <c r="F48" s="52">
        <f t="shared" si="12"/>
        <v>360882.25</v>
      </c>
      <c r="G48" s="52">
        <f t="shared" si="12"/>
        <v>823326.39</v>
      </c>
      <c r="H48" s="52">
        <f t="shared" si="12"/>
        <v>116862.26</v>
      </c>
      <c r="I48" s="52">
        <f t="shared" si="12"/>
        <v>457331.83</v>
      </c>
      <c r="J48" s="52">
        <f t="shared" si="12"/>
        <v>351033.18</v>
      </c>
      <c r="K48" s="52">
        <f t="shared" si="12"/>
        <v>753909.18</v>
      </c>
      <c r="L48" s="52">
        <f t="shared" si="12"/>
        <v>490616.92</v>
      </c>
      <c r="M48" s="52">
        <f t="shared" si="12"/>
        <v>228796.22</v>
      </c>
      <c r="N48" s="52">
        <f t="shared" si="12"/>
        <v>135167.26</v>
      </c>
      <c r="O48" s="37">
        <f t="shared" si="12"/>
        <v>5439140.899999999</v>
      </c>
      <c r="Q48"/>
    </row>
    <row r="49" spans="1:18" ht="18.75" customHeight="1">
      <c r="A49" s="26" t="s">
        <v>61</v>
      </c>
      <c r="B49" s="52">
        <v>568387.02</v>
      </c>
      <c r="C49" s="52">
        <v>397695.39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966082.41</v>
      </c>
      <c r="P49"/>
      <c r="Q49"/>
      <c r="R49" s="44"/>
    </row>
    <row r="50" spans="1:16" ht="18.75" customHeight="1">
      <c r="A50" s="26" t="s">
        <v>62</v>
      </c>
      <c r="B50" s="52">
        <v>109608.09</v>
      </c>
      <c r="C50" s="52">
        <v>121912.62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231520.71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382058.05</v>
      </c>
      <c r="E51" s="53">
        <v>0</v>
      </c>
      <c r="F51" s="53">
        <v>0</v>
      </c>
      <c r="G51" s="53">
        <v>0</v>
      </c>
      <c r="H51" s="52">
        <v>116862.26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498920.31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141554.24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141554.24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360882.25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360882.25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823326.39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823326.39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457331.83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457331.83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351033.18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351033.18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753909.18</v>
      </c>
      <c r="L57" s="32">
        <v>490616.92</v>
      </c>
      <c r="M57" s="53">
        <v>0</v>
      </c>
      <c r="N57" s="53">
        <v>0</v>
      </c>
      <c r="O57" s="37">
        <f t="shared" si="13"/>
        <v>1244526.1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228796.22</v>
      </c>
      <c r="N58" s="53">
        <v>0</v>
      </c>
      <c r="O58" s="37">
        <f t="shared" si="13"/>
        <v>228796.22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135167.26</v>
      </c>
      <c r="O59" s="56">
        <f t="shared" si="13"/>
        <v>135167.26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 s="69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2020-04-20T18:32:43Z</dcterms:modified>
  <cp:category/>
  <cp:version/>
  <cp:contentType/>
  <cp:contentStatus/>
</cp:coreProperties>
</file>