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<sst xmlns="http://schemas.openxmlformats.org/spreadsheetml/2006/main" count="77" uniqueCount="74">
  <si>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</si>
  <si>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</si>
  <si>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</si>
  <si>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</si>
  <si>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</si>
  <si>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</si>
  <si>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</si>
  <si>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</si>
  <si>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</si>
  <si>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</si>
  <si>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</si>
  <si>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</si>
  <si>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</si>
  <si>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</si>
  <si>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</si>
  <si>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</si>
  <si>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</si>
  <si>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</si>
  <si>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</si>
  <si>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</si>
  <si>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</si>
  <si>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</si>
  <si>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</si>
  <si>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</si>
  <si>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</si>
  <si>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</si>
  <si>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</si>
  <si>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</si>
  <si>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</si>
  <si>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</si>
  <si>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</si>
  <si>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</si>
  <si>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</si>
  <si>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</si>
  <si>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</si>
  <si>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</si>
  <si>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</si>
  <si>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</si>
  <si>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</si>
  <si>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</si>
  <si>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</si>
  <si>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</si>
  <si>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</si>
  <si>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</si>
  <si>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</si>
  <si>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</si>
  <si>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</si>
  <si>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</si>
  <si>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</si>
  <si>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</si>
  <si>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</si>
  <si>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</si>
  <si>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</si>
  <si>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</si>
  <si>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</si>
  <si>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</si>
  <si>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</si>
  <si>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</si>
  <si>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</si>
  <si>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</si>
  <si>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</si>
  <si>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</si>
  <si>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</si>
  <si>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</si>
  <si>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</si>
  <si>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</si>
  <si>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</si>
  <si>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</si>
  <si>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</si>
  <si>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</si>
  <si>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</si>
  <si>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</si>
  <si>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</si>
  <si>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15/04/20 - VENCIMENTO 23/04/20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</si>
</sst>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168423</v>
      </c>
      <c r="C7" s="9">
        <f t="shared" si="0"/>
        <v>112303</v>
      </c>
      <c r="D7" s="9">
        <f t="shared" si="0"/>
        <v>129102</v>
      </c>
      <c r="E7" s="9">
        <f t="shared" si="0"/>
        <v>19740</v>
      </c>
      <c r="F7" s="9">
        <f t="shared" si="0"/>
        <v>81326</v>
      </c>
      <c r="G7" s="9">
        <f t="shared" si="0"/>
        <v>149289</v>
      </c>
      <c r="H7" s="9">
        <f t="shared" si="0"/>
        <v>21983</v>
      </c>
      <c r="I7" s="9">
        <f t="shared" si="0"/>
        <v>104930</v>
      </c>
      <c r="J7" s="9">
        <f t="shared" si="0"/>
        <v>95283</v>
      </c>
      <c r="K7" s="9">
        <f t="shared" si="0"/>
        <v>153990</v>
      </c>
      <c r="L7" s="9">
        <f t="shared" si="0"/>
        <v>115789</v>
      </c>
      <c r="M7" s="9">
        <f t="shared" si="0"/>
        <v>44438</v>
      </c>
      <c r="N7" s="9">
        <f t="shared" si="0"/>
        <v>31660</v>
      </c>
      <c r="O7" s="9">
        <f t="shared" si="0"/>
        <v>1228256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7581</v>
      </c>
      <c r="C8" s="11">
        <f t="shared" si="1"/>
        <v>5930</v>
      </c>
      <c r="D8" s="11">
        <f t="shared" si="1"/>
        <v>4862</v>
      </c>
      <c r="E8" s="11">
        <f t="shared" si="1"/>
        <v>609</v>
      </c>
      <c r="F8" s="11">
        <f t="shared" si="1"/>
        <v>2921</v>
      </c>
      <c r="G8" s="11">
        <f t="shared" si="1"/>
        <v>6091</v>
      </c>
      <c r="H8" s="11">
        <f t="shared" si="1"/>
        <v>921</v>
      </c>
      <c r="I8" s="11">
        <f t="shared" si="1"/>
        <v>5594</v>
      </c>
      <c r="J8" s="11">
        <f t="shared" si="1"/>
        <v>5074</v>
      </c>
      <c r="K8" s="11">
        <f t="shared" si="1"/>
        <v>5182</v>
      </c>
      <c r="L8" s="11">
        <f t="shared" si="1"/>
        <v>4177</v>
      </c>
      <c r="M8" s="11">
        <f t="shared" si="1"/>
        <v>1678</v>
      </c>
      <c r="N8" s="11">
        <f t="shared" si="1"/>
        <v>1464</v>
      </c>
      <c r="O8" s="11">
        <f t="shared" si="1"/>
        <v>52084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7581</v>
      </c>
      <c r="C9" s="11">
        <v>5930</v>
      </c>
      <c r="D9" s="11">
        <v>4862</v>
      </c>
      <c r="E9" s="11">
        <v>609</v>
      </c>
      <c r="F9" s="11">
        <v>2921</v>
      </c>
      <c r="G9" s="11">
        <v>6091</v>
      </c>
      <c r="H9" s="11">
        <v>921</v>
      </c>
      <c r="I9" s="11">
        <v>5592</v>
      </c>
      <c r="J9" s="11">
        <v>5074</v>
      </c>
      <c r="K9" s="11">
        <v>5179</v>
      </c>
      <c r="L9" s="11">
        <v>4177</v>
      </c>
      <c r="M9" s="11">
        <v>1677</v>
      </c>
      <c r="N9" s="11">
        <v>1464</v>
      </c>
      <c r="O9" s="11">
        <f>SUM(B9:N9)</f>
        <v>52078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3</v>
      </c>
      <c r="L10" s="13">
        <v>0</v>
      </c>
      <c r="M10" s="13">
        <v>1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160842</v>
      </c>
      <c r="C11" s="13">
        <v>106373</v>
      </c>
      <c r="D11" s="13">
        <v>124240</v>
      </c>
      <c r="E11" s="13">
        <v>19131</v>
      </c>
      <c r="F11" s="13">
        <v>78405</v>
      </c>
      <c r="G11" s="13">
        <v>143198</v>
      </c>
      <c r="H11" s="13">
        <v>21062</v>
      </c>
      <c r="I11" s="13">
        <v>99336</v>
      </c>
      <c r="J11" s="13">
        <v>90209</v>
      </c>
      <c r="K11" s="13">
        <v>148808</v>
      </c>
      <c r="L11" s="13">
        <v>111612</v>
      </c>
      <c r="M11" s="13">
        <v>42760</v>
      </c>
      <c r="N11" s="13">
        <v>30196</v>
      </c>
      <c r="O11" s="11">
        <f>SUM(B11:N11)</f>
        <v>1176172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1.706248873240122</v>
      </c>
      <c r="C15" s="19">
        <v>1.86729890357264</v>
      </c>
      <c r="D15" s="19">
        <v>1.454796696329909</v>
      </c>
      <c r="E15" s="19">
        <v>1.855316973149172</v>
      </c>
      <c r="F15" s="19">
        <v>1.887605069806085</v>
      </c>
      <c r="G15" s="19">
        <v>2.826008242774487</v>
      </c>
      <c r="H15" s="19">
        <v>2.0513287075919</v>
      </c>
      <c r="I15" s="19">
        <v>1.793942818470602</v>
      </c>
      <c r="J15" s="19">
        <v>1.502252933748535</v>
      </c>
      <c r="K15" s="19">
        <v>2.114586024581797</v>
      </c>
      <c r="L15" s="19">
        <v>1.547918652136893</v>
      </c>
      <c r="M15" s="19">
        <v>1.556079075996043</v>
      </c>
      <c r="N15" s="19">
        <v>1.540960429385046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715272.04</v>
      </c>
      <c r="C17" s="24">
        <f aca="true" t="shared" si="2" ref="C17:O17">C18+C19+C20+C21+C22+C23</f>
        <v>546131.42</v>
      </c>
      <c r="D17" s="24">
        <f t="shared" si="2"/>
        <v>404438.68</v>
      </c>
      <c r="E17" s="24">
        <f t="shared" si="2"/>
        <v>139199.22</v>
      </c>
      <c r="F17" s="24">
        <f t="shared" si="2"/>
        <v>391174.58</v>
      </c>
      <c r="G17" s="24">
        <f t="shared" si="2"/>
        <v>851825.58</v>
      </c>
      <c r="H17" s="24">
        <f t="shared" si="2"/>
        <v>121310.88</v>
      </c>
      <c r="I17" s="24">
        <f t="shared" si="2"/>
        <v>483871.65</v>
      </c>
      <c r="J17" s="24">
        <f t="shared" si="2"/>
        <v>375275.69000000006</v>
      </c>
      <c r="K17" s="24">
        <f t="shared" si="2"/>
        <v>778952.03</v>
      </c>
      <c r="L17" s="24">
        <f t="shared" si="2"/>
        <v>509380.7299999999</v>
      </c>
      <c r="M17" s="24">
        <f t="shared" si="2"/>
        <v>237278.17</v>
      </c>
      <c r="N17" s="24">
        <f t="shared" si="2"/>
        <v>141825.21</v>
      </c>
      <c r="O17" s="24">
        <f t="shared" si="2"/>
        <v>5695935.880000001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376290.67</v>
      </c>
      <c r="C18" s="22">
        <f t="shared" si="3"/>
        <v>259139.17</v>
      </c>
      <c r="D18" s="22">
        <f t="shared" si="3"/>
        <v>261199.17</v>
      </c>
      <c r="E18" s="22">
        <f t="shared" si="3"/>
        <v>68322.11</v>
      </c>
      <c r="F18" s="22">
        <f t="shared" si="3"/>
        <v>190644.41</v>
      </c>
      <c r="G18" s="22">
        <f t="shared" si="3"/>
        <v>287694.83</v>
      </c>
      <c r="H18" s="22">
        <f t="shared" si="3"/>
        <v>56801.87</v>
      </c>
      <c r="I18" s="22">
        <f t="shared" si="3"/>
        <v>240205.76</v>
      </c>
      <c r="J18" s="22">
        <f t="shared" si="3"/>
        <v>219541.56</v>
      </c>
      <c r="K18" s="22">
        <f t="shared" si="3"/>
        <v>335605.81</v>
      </c>
      <c r="L18" s="22">
        <f t="shared" si="3"/>
        <v>287203.04</v>
      </c>
      <c r="M18" s="22">
        <f t="shared" si="3"/>
        <v>127337.09</v>
      </c>
      <c r="N18" s="22">
        <f t="shared" si="3"/>
        <v>81986.74</v>
      </c>
      <c r="O18" s="27">
        <f aca="true" t="shared" si="4" ref="O18:O23">SUM(B18:N18)</f>
        <v>2791972.2300000004</v>
      </c>
    </row>
    <row r="19" spans="1:23" ht="18.75" customHeight="1">
      <c r="A19" s="26" t="s">
        <v>36</v>
      </c>
      <c r="B19" s="16">
        <f>IF(B15&lt;&gt;0,ROUND((B15-1)*B18,2),0)</f>
        <v>265754.86</v>
      </c>
      <c r="C19" s="22">
        <f aca="true" t="shared" si="5" ref="C19:N19">IF(C15&lt;&gt;0,ROUND((C15-1)*C18,2),0)</f>
        <v>224751.12</v>
      </c>
      <c r="D19" s="22">
        <f t="shared" si="5"/>
        <v>118792.52</v>
      </c>
      <c r="E19" s="22">
        <f t="shared" si="5"/>
        <v>58437.06</v>
      </c>
      <c r="F19" s="22">
        <f t="shared" si="5"/>
        <v>169216.94</v>
      </c>
      <c r="G19" s="22">
        <f t="shared" si="5"/>
        <v>525333.13</v>
      </c>
      <c r="H19" s="22">
        <f t="shared" si="5"/>
        <v>59717.44</v>
      </c>
      <c r="I19" s="22">
        <f t="shared" si="5"/>
        <v>190709.64</v>
      </c>
      <c r="J19" s="22">
        <f t="shared" si="5"/>
        <v>110265.39</v>
      </c>
      <c r="K19" s="22">
        <f t="shared" si="5"/>
        <v>374061.55</v>
      </c>
      <c r="L19" s="22">
        <f t="shared" si="5"/>
        <v>157363.9</v>
      </c>
      <c r="M19" s="22">
        <f t="shared" si="5"/>
        <v>70809.49</v>
      </c>
      <c r="N19" s="22">
        <f t="shared" si="5"/>
        <v>44351.58</v>
      </c>
      <c r="O19" s="27">
        <f t="shared" si="4"/>
        <v>2369564.62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14569.78</v>
      </c>
      <c r="G23" s="22">
        <v>14039.7</v>
      </c>
      <c r="H23" s="22">
        <v>0</v>
      </c>
      <c r="I23" s="22">
        <v>36634.42</v>
      </c>
      <c r="J23" s="22">
        <v>22174.9</v>
      </c>
      <c r="K23" s="22">
        <v>32337.38</v>
      </c>
      <c r="L23" s="22">
        <v>32436.26</v>
      </c>
      <c r="M23" s="22">
        <v>25999.79</v>
      </c>
      <c r="N23" s="22">
        <v>7351.53</v>
      </c>
      <c r="O23" s="27">
        <f t="shared" si="4"/>
        <v>270348.37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-33356.4</v>
      </c>
      <c r="C25" s="31">
        <f>+C26+C28+C39+C40+C43-C44</f>
        <v>-26092</v>
      </c>
      <c r="D25" s="31">
        <f t="shared" si="6"/>
        <v>-21392.8</v>
      </c>
      <c r="E25" s="31">
        <f t="shared" si="6"/>
        <v>-2679.6</v>
      </c>
      <c r="F25" s="31">
        <f t="shared" si="6"/>
        <v>-27422.18</v>
      </c>
      <c r="G25" s="31">
        <f t="shared" si="6"/>
        <v>-26800.4</v>
      </c>
      <c r="H25" s="31">
        <f t="shared" si="6"/>
        <v>-4052.4</v>
      </c>
      <c r="I25" s="31">
        <f t="shared" si="6"/>
        <v>-24604.8</v>
      </c>
      <c r="J25" s="31">
        <f t="shared" si="6"/>
        <v>-22325.6</v>
      </c>
      <c r="K25" s="31">
        <f t="shared" si="6"/>
        <v>-22787.6</v>
      </c>
      <c r="L25" s="31">
        <f t="shared" si="6"/>
        <v>-18378.8</v>
      </c>
      <c r="M25" s="31">
        <f t="shared" si="6"/>
        <v>-7378.8</v>
      </c>
      <c r="N25" s="31">
        <f t="shared" si="6"/>
        <v>-6441.6</v>
      </c>
      <c r="O25" s="31">
        <f t="shared" si="6"/>
        <v>-243712.97999999998</v>
      </c>
    </row>
    <row r="26" spans="1:15" ht="18.75" customHeight="1">
      <c r="A26" s="26" t="s">
        <v>42</v>
      </c>
      <c r="B26" s="32">
        <f>+B27</f>
        <v>-33356.4</v>
      </c>
      <c r="C26" s="32">
        <f>+C27</f>
        <v>-26092</v>
      </c>
      <c r="D26" s="32">
        <f aca="true" t="shared" si="7" ref="D26:O26">+D27</f>
        <v>-21392.8</v>
      </c>
      <c r="E26" s="32">
        <f t="shared" si="7"/>
        <v>-2679.6</v>
      </c>
      <c r="F26" s="32">
        <f t="shared" si="7"/>
        <v>-12852.4</v>
      </c>
      <c r="G26" s="32">
        <f t="shared" si="7"/>
        <v>-26800.4</v>
      </c>
      <c r="H26" s="32">
        <f t="shared" si="7"/>
        <v>-4052.4</v>
      </c>
      <c r="I26" s="32">
        <f t="shared" si="7"/>
        <v>-24604.8</v>
      </c>
      <c r="J26" s="32">
        <f t="shared" si="7"/>
        <v>-22325.6</v>
      </c>
      <c r="K26" s="32">
        <f t="shared" si="7"/>
        <v>-22787.6</v>
      </c>
      <c r="L26" s="32">
        <f t="shared" si="7"/>
        <v>-18378.8</v>
      </c>
      <c r="M26" s="32">
        <f t="shared" si="7"/>
        <v>-7378.8</v>
      </c>
      <c r="N26" s="32">
        <f t="shared" si="7"/>
        <v>-6441.6</v>
      </c>
      <c r="O26" s="32">
        <f t="shared" si="7"/>
        <v>-229143.19999999998</v>
      </c>
    </row>
    <row r="27" spans="1:26" ht="18.75" customHeight="1">
      <c r="A27" s="28" t="s">
        <v>43</v>
      </c>
      <c r="B27" s="16">
        <f>ROUND((-B9)*$G$3,2)</f>
        <v>-33356.4</v>
      </c>
      <c r="C27" s="16">
        <f aca="true" t="shared" si="8" ref="C27:N27">ROUND((-C9)*$G$3,2)</f>
        <v>-26092</v>
      </c>
      <c r="D27" s="16">
        <f t="shared" si="8"/>
        <v>-21392.8</v>
      </c>
      <c r="E27" s="16">
        <f t="shared" si="8"/>
        <v>-2679.6</v>
      </c>
      <c r="F27" s="16">
        <f t="shared" si="8"/>
        <v>-12852.4</v>
      </c>
      <c r="G27" s="16">
        <f t="shared" si="8"/>
        <v>-26800.4</v>
      </c>
      <c r="H27" s="16">
        <f t="shared" si="8"/>
        <v>-4052.4</v>
      </c>
      <c r="I27" s="16">
        <f t="shared" si="8"/>
        <v>-24604.8</v>
      </c>
      <c r="J27" s="16">
        <f t="shared" si="8"/>
        <v>-22325.6</v>
      </c>
      <c r="K27" s="16">
        <f t="shared" si="8"/>
        <v>-22787.6</v>
      </c>
      <c r="L27" s="16">
        <f t="shared" si="8"/>
        <v>-18378.8</v>
      </c>
      <c r="M27" s="16">
        <f t="shared" si="8"/>
        <v>-7378.8</v>
      </c>
      <c r="N27" s="16">
        <f t="shared" si="8"/>
        <v>-6441.6</v>
      </c>
      <c r="O27" s="33">
        <f aca="true" t="shared" si="9" ref="O27:O44">SUM(B27:N27)</f>
        <v>-229143.19999999998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681915.64</v>
      </c>
      <c r="C42" s="37">
        <f aca="true" t="shared" si="11" ref="C42:N42">+C17+C25</f>
        <v>520039.42000000004</v>
      </c>
      <c r="D42" s="37">
        <f t="shared" si="11"/>
        <v>383045.88</v>
      </c>
      <c r="E42" s="37">
        <f t="shared" si="11"/>
        <v>136519.62</v>
      </c>
      <c r="F42" s="37">
        <f t="shared" si="11"/>
        <v>363752.4</v>
      </c>
      <c r="G42" s="37">
        <f t="shared" si="11"/>
        <v>825025.1799999999</v>
      </c>
      <c r="H42" s="37">
        <f t="shared" si="11"/>
        <v>117258.48000000001</v>
      </c>
      <c r="I42" s="37">
        <f t="shared" si="11"/>
        <v>459266.85000000003</v>
      </c>
      <c r="J42" s="37">
        <f t="shared" si="11"/>
        <v>352950.0900000001</v>
      </c>
      <c r="K42" s="37">
        <f t="shared" si="11"/>
        <v>756164.43</v>
      </c>
      <c r="L42" s="37">
        <f t="shared" si="11"/>
        <v>491001.92999999993</v>
      </c>
      <c r="M42" s="37">
        <f t="shared" si="11"/>
        <v>229899.37000000002</v>
      </c>
      <c r="N42" s="37">
        <f t="shared" si="11"/>
        <v>135383.61</v>
      </c>
      <c r="O42" s="37">
        <f>SUM(B42:N42)</f>
        <v>5452222.899999999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-24482.31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-24482.31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-9912.53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-9912.53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681915.64</v>
      </c>
      <c r="C48" s="52">
        <f t="shared" si="12"/>
        <v>520039.42</v>
      </c>
      <c r="D48" s="52">
        <f t="shared" si="12"/>
        <v>383045.87</v>
      </c>
      <c r="E48" s="52">
        <f t="shared" si="12"/>
        <v>136519.63</v>
      </c>
      <c r="F48" s="52">
        <f t="shared" si="12"/>
        <v>363752.4</v>
      </c>
      <c r="G48" s="52">
        <f t="shared" si="12"/>
        <v>825025.19</v>
      </c>
      <c r="H48" s="52">
        <f t="shared" si="12"/>
        <v>117258.48</v>
      </c>
      <c r="I48" s="52">
        <f t="shared" si="12"/>
        <v>459266.84</v>
      </c>
      <c r="J48" s="52">
        <f t="shared" si="12"/>
        <v>352950.09</v>
      </c>
      <c r="K48" s="52">
        <f t="shared" si="12"/>
        <v>756164.42</v>
      </c>
      <c r="L48" s="52">
        <f t="shared" si="12"/>
        <v>491001.93</v>
      </c>
      <c r="M48" s="52">
        <f t="shared" si="12"/>
        <v>229899.37</v>
      </c>
      <c r="N48" s="52">
        <f t="shared" si="12"/>
        <v>135383.61</v>
      </c>
      <c r="O48" s="37">
        <f t="shared" si="12"/>
        <v>5452222.890000001</v>
      </c>
      <c r="Q48"/>
    </row>
    <row r="49" spans="1:18" ht="18.75" customHeight="1">
      <c r="A49" s="26" t="s">
        <v>61</v>
      </c>
      <c r="B49" s="52">
        <v>571641.06</v>
      </c>
      <c r="C49" s="52">
        <v>398018.94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969660</v>
      </c>
      <c r="P49"/>
      <c r="Q49"/>
      <c r="R49" s="44"/>
    </row>
    <row r="50" spans="1:16" ht="18.75" customHeight="1">
      <c r="A50" s="26" t="s">
        <v>62</v>
      </c>
      <c r="B50" s="52">
        <v>110274.58</v>
      </c>
      <c r="C50" s="52">
        <v>122020.48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232295.06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383045.87</v>
      </c>
      <c r="E51" s="53">
        <v>0</v>
      </c>
      <c r="F51" s="53">
        <v>0</v>
      </c>
      <c r="G51" s="53">
        <v>0</v>
      </c>
      <c r="H51" s="52">
        <v>117258.48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500304.35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136519.63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136519.63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363752.4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363752.4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825025.19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825025.19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459266.84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459266.84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352950.09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352950.09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756164.42</v>
      </c>
      <c r="L57" s="32">
        <v>491001.93</v>
      </c>
      <c r="M57" s="53">
        <v>0</v>
      </c>
      <c r="N57" s="53">
        <v>0</v>
      </c>
      <c r="O57" s="37">
        <f t="shared" si="13"/>
        <v>1247166.35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229899.37</v>
      </c>
      <c r="N58" s="53">
        <v>0</v>
      </c>
      <c r="O58" s="37">
        <f t="shared" si="13"/>
        <v>229899.37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135383.61</v>
      </c>
      <c r="O59" s="56">
        <f t="shared" si="13"/>
        <v>135383.61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 s="69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2020-04-23T12:11:12Z</dcterms:modified>
  <cp:category/>
  <cp:version/>
  <cp:contentType/>
  <cp:contentStatus/>
</cp:coreProperties>
</file>