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<sst xmlns="http://schemas.openxmlformats.org/spreadsheetml/2006/main" count="77" uniqueCount="74">
  <si>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</si>
  <si>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</si>
  <si>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</si>
  <si>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</si>
  <si>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</si>
  <si>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</si>
  <si>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</si>
  <si>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</si>
  <si>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</si>
  <si>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</si>
  <si>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</si>
  <si>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</si>
  <si>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</si>
  <si>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</si>
  <si>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</si>
  <si>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</si>
  <si>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</si>
  <si>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</si>
  <si>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</si>
  <si>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</si>
  <si>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</si>
  <si>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</si>
  <si>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</si>
  <si>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</si>
  <si>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</si>
  <si>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</si>
  <si>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</si>
  <si>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</si>
  <si>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</si>
  <si>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</si>
  <si>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</si>
  <si>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</si>
  <si>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</si>
  <si>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</si>
  <si>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</si>
  <si>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</si>
  <si>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</si>
  <si>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</si>
  <si>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</si>
  <si>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</si>
  <si>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</si>
  <si>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</si>
  <si>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</si>
  <si>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</si>
  <si>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</si>
  <si>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</si>
  <si>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</si>
  <si>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</si>
  <si>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</si>
  <si>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</si>
  <si>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</si>
  <si>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</si>
  <si>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</si>
  <si>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</si>
  <si>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</si>
  <si>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</si>
  <si>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</si>
  <si>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</si>
  <si>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</si>
  <si>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</si>
  <si>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</si>
  <si>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</si>
  <si>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</si>
  <si>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</si>
  <si>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</si>
  <si>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</si>
  <si>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</si>
  <si>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</si>
  <si>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</si>
  <si>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</si>
  <si>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</si>
  <si>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</si>
  <si>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</si>
  <si>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20/04/20 - VENCIMENTO 28/04/20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</si>
</sst>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155300</v>
      </c>
      <c r="C7" s="9">
        <f t="shared" si="0"/>
        <v>103599</v>
      </c>
      <c r="D7" s="9">
        <f t="shared" si="0"/>
        <v>121675</v>
      </c>
      <c r="E7" s="9">
        <f t="shared" si="0"/>
        <v>22828</v>
      </c>
      <c r="F7" s="9">
        <f t="shared" si="0"/>
        <v>74267</v>
      </c>
      <c r="G7" s="9">
        <f t="shared" si="0"/>
        <v>129325</v>
      </c>
      <c r="H7" s="9">
        <f t="shared" si="0"/>
        <v>20149</v>
      </c>
      <c r="I7" s="9">
        <f t="shared" si="0"/>
        <v>95415</v>
      </c>
      <c r="J7" s="9">
        <f t="shared" si="0"/>
        <v>92524</v>
      </c>
      <c r="K7" s="9">
        <f t="shared" si="0"/>
        <v>139014</v>
      </c>
      <c r="L7" s="9">
        <f t="shared" si="0"/>
        <v>107591</v>
      </c>
      <c r="M7" s="9">
        <f t="shared" si="0"/>
        <v>41785</v>
      </c>
      <c r="N7" s="9">
        <f t="shared" si="0"/>
        <v>27066</v>
      </c>
      <c r="O7" s="9">
        <f t="shared" si="0"/>
        <v>1130538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8553</v>
      </c>
      <c r="C8" s="11">
        <f t="shared" si="1"/>
        <v>6662</v>
      </c>
      <c r="D8" s="11">
        <f t="shared" si="1"/>
        <v>5750</v>
      </c>
      <c r="E8" s="11">
        <f t="shared" si="1"/>
        <v>876</v>
      </c>
      <c r="F8" s="11">
        <f t="shared" si="1"/>
        <v>3533</v>
      </c>
      <c r="G8" s="11">
        <f t="shared" si="1"/>
        <v>6182</v>
      </c>
      <c r="H8" s="11">
        <f t="shared" si="1"/>
        <v>927</v>
      </c>
      <c r="I8" s="11">
        <f t="shared" si="1"/>
        <v>5976</v>
      </c>
      <c r="J8" s="11">
        <f t="shared" si="1"/>
        <v>6035</v>
      </c>
      <c r="K8" s="11">
        <f t="shared" si="1"/>
        <v>5718</v>
      </c>
      <c r="L8" s="11">
        <f t="shared" si="1"/>
        <v>4685</v>
      </c>
      <c r="M8" s="11">
        <f t="shared" si="1"/>
        <v>1912</v>
      </c>
      <c r="N8" s="11">
        <f t="shared" si="1"/>
        <v>1485</v>
      </c>
      <c r="O8" s="11">
        <f t="shared" si="1"/>
        <v>58294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8553</v>
      </c>
      <c r="C9" s="11">
        <v>6662</v>
      </c>
      <c r="D9" s="11">
        <v>5750</v>
      </c>
      <c r="E9" s="11">
        <v>876</v>
      </c>
      <c r="F9" s="11">
        <v>3533</v>
      </c>
      <c r="G9" s="11">
        <v>6182</v>
      </c>
      <c r="H9" s="11">
        <v>924</v>
      </c>
      <c r="I9" s="11">
        <v>5975</v>
      </c>
      <c r="J9" s="11">
        <v>6035</v>
      </c>
      <c r="K9" s="11">
        <v>5715</v>
      </c>
      <c r="L9" s="11">
        <v>4685</v>
      </c>
      <c r="M9" s="11">
        <v>1908</v>
      </c>
      <c r="N9" s="11">
        <v>1485</v>
      </c>
      <c r="O9" s="11">
        <f>SUM(B9:N9)</f>
        <v>58283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1</v>
      </c>
      <c r="J10" s="13">
        <v>0</v>
      </c>
      <c r="K10" s="13">
        <v>3</v>
      </c>
      <c r="L10" s="13">
        <v>0</v>
      </c>
      <c r="M10" s="13">
        <v>4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146747</v>
      </c>
      <c r="C11" s="13">
        <v>96937</v>
      </c>
      <c r="D11" s="13">
        <v>115925</v>
      </c>
      <c r="E11" s="13">
        <v>21952</v>
      </c>
      <c r="F11" s="13">
        <v>70734</v>
      </c>
      <c r="G11" s="13">
        <v>123143</v>
      </c>
      <c r="H11" s="13">
        <v>19222</v>
      </c>
      <c r="I11" s="13">
        <v>89439</v>
      </c>
      <c r="J11" s="13">
        <v>86489</v>
      </c>
      <c r="K11" s="13">
        <v>133296</v>
      </c>
      <c r="L11" s="13">
        <v>102906</v>
      </c>
      <c r="M11" s="13">
        <v>39873</v>
      </c>
      <c r="N11" s="13">
        <v>25581</v>
      </c>
      <c r="O11" s="11">
        <f>SUM(B11:N11)</f>
        <v>1072244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1.829889087681341</v>
      </c>
      <c r="C15" s="19">
        <v>1.992324807197231</v>
      </c>
      <c r="D15" s="19">
        <v>1.531027701293497</v>
      </c>
      <c r="E15" s="19">
        <v>1.641875623371293</v>
      </c>
      <c r="F15" s="19">
        <v>2.032073240351864</v>
      </c>
      <c r="G15" s="19">
        <v>3.180580703100822</v>
      </c>
      <c r="H15" s="19">
        <v>2.195221205319896</v>
      </c>
      <c r="I15" s="19">
        <v>1.932524166728917</v>
      </c>
      <c r="J15" s="19">
        <v>1.5419329420661</v>
      </c>
      <c r="K15" s="19">
        <v>2.299820784749775</v>
      </c>
      <c r="L15" s="19">
        <v>1.66158969924564</v>
      </c>
      <c r="M15" s="19">
        <v>1.640204195476188</v>
      </c>
      <c r="N15" s="19">
        <v>1.757909327158035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708145.4299999999</v>
      </c>
      <c r="C17" s="24">
        <f aca="true" t="shared" si="2" ref="C17:O17">C18+C19+C20+C21+C22+C23</f>
        <v>538515.72</v>
      </c>
      <c r="D17" s="24">
        <f t="shared" si="2"/>
        <v>401344.45999999996</v>
      </c>
      <c r="E17" s="24">
        <f t="shared" si="2"/>
        <v>142164.63</v>
      </c>
      <c r="F17" s="24">
        <f t="shared" si="2"/>
        <v>385090.48000000004</v>
      </c>
      <c r="G17" s="24">
        <f t="shared" si="2"/>
        <v>831468.97</v>
      </c>
      <c r="H17" s="24">
        <f t="shared" si="2"/>
        <v>119081.37</v>
      </c>
      <c r="I17" s="24">
        <f t="shared" si="2"/>
        <v>475065.94999999995</v>
      </c>
      <c r="J17" s="24">
        <f t="shared" si="2"/>
        <v>374185.02</v>
      </c>
      <c r="K17" s="24">
        <f t="shared" si="2"/>
        <v>766054.7300000001</v>
      </c>
      <c r="L17" s="24">
        <f t="shared" si="2"/>
        <v>508240.1099999999</v>
      </c>
      <c r="M17" s="24">
        <f t="shared" si="2"/>
        <v>235521.31</v>
      </c>
      <c r="N17" s="24">
        <f t="shared" si="2"/>
        <v>138698.94999999998</v>
      </c>
      <c r="O17" s="24">
        <f t="shared" si="2"/>
        <v>5623577.13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346971.26</v>
      </c>
      <c r="C18" s="22">
        <f t="shared" si="3"/>
        <v>239054.69</v>
      </c>
      <c r="D18" s="22">
        <f t="shared" si="3"/>
        <v>246172.86</v>
      </c>
      <c r="E18" s="22">
        <f t="shared" si="3"/>
        <v>79009.99</v>
      </c>
      <c r="F18" s="22">
        <f t="shared" si="3"/>
        <v>174096.7</v>
      </c>
      <c r="G18" s="22">
        <f t="shared" si="3"/>
        <v>249222.21</v>
      </c>
      <c r="H18" s="22">
        <f t="shared" si="3"/>
        <v>52063</v>
      </c>
      <c r="I18" s="22">
        <f t="shared" si="3"/>
        <v>218424.02</v>
      </c>
      <c r="J18" s="22">
        <f t="shared" si="3"/>
        <v>213184.55</v>
      </c>
      <c r="K18" s="22">
        <f t="shared" si="3"/>
        <v>302967.11</v>
      </c>
      <c r="L18" s="22">
        <f t="shared" si="3"/>
        <v>266868.72</v>
      </c>
      <c r="M18" s="22">
        <f t="shared" si="3"/>
        <v>119734.92</v>
      </c>
      <c r="N18" s="22">
        <f t="shared" si="3"/>
        <v>70090.11</v>
      </c>
      <c r="O18" s="27">
        <f aca="true" t="shared" si="4" ref="O18:O23">SUM(B18:N18)</f>
        <v>2577860.14</v>
      </c>
    </row>
    <row r="19" spans="1:23" ht="18.75" customHeight="1">
      <c r="A19" s="26" t="s">
        <v>36</v>
      </c>
      <c r="B19" s="16">
        <f>IF(B15&lt;&gt;0,ROUND((B15-1)*B18,2),0)</f>
        <v>287947.66</v>
      </c>
      <c r="C19" s="22">
        <f aca="true" t="shared" si="5" ref="C19:N19">IF(C15&lt;&gt;0,ROUND((C15-1)*C18,2),0)</f>
        <v>237219.9</v>
      </c>
      <c r="D19" s="22">
        <f t="shared" si="5"/>
        <v>130724.61</v>
      </c>
      <c r="E19" s="22">
        <f t="shared" si="5"/>
        <v>50714.59</v>
      </c>
      <c r="F19" s="22">
        <f t="shared" si="5"/>
        <v>179680.55</v>
      </c>
      <c r="G19" s="22">
        <f t="shared" si="5"/>
        <v>543449.14</v>
      </c>
      <c r="H19" s="22">
        <f t="shared" si="5"/>
        <v>62226.8</v>
      </c>
      <c r="I19" s="22">
        <f t="shared" si="5"/>
        <v>203685.68</v>
      </c>
      <c r="J19" s="22">
        <f t="shared" si="5"/>
        <v>115531.73</v>
      </c>
      <c r="K19" s="22">
        <f t="shared" si="5"/>
        <v>393802.95</v>
      </c>
      <c r="L19" s="22">
        <f t="shared" si="5"/>
        <v>176557.6</v>
      </c>
      <c r="M19" s="22">
        <f t="shared" si="5"/>
        <v>76654.8</v>
      </c>
      <c r="N19" s="22">
        <f t="shared" si="5"/>
        <v>53121.95</v>
      </c>
      <c r="O19" s="27">
        <f t="shared" si="4"/>
        <v>2511317.96</v>
      </c>
      <c r="W19" s="63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14569.78</v>
      </c>
      <c r="G23" s="22">
        <v>14039.7</v>
      </c>
      <c r="H23" s="22">
        <v>0</v>
      </c>
      <c r="I23" s="22">
        <v>36634.42</v>
      </c>
      <c r="J23" s="22">
        <v>22174.9</v>
      </c>
      <c r="K23" s="22">
        <v>32337.38</v>
      </c>
      <c r="L23" s="22">
        <v>32436.26</v>
      </c>
      <c r="M23" s="22">
        <v>25999.79</v>
      </c>
      <c r="N23" s="22">
        <v>7351.53</v>
      </c>
      <c r="O23" s="27">
        <f t="shared" si="4"/>
        <v>270348.37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-37633.2</v>
      </c>
      <c r="C25" s="31">
        <f>+C26+C28+C39+C40+C43-C44</f>
        <v>-29312.8</v>
      </c>
      <c r="D25" s="31">
        <f t="shared" si="6"/>
        <v>-25300</v>
      </c>
      <c r="E25" s="31">
        <f t="shared" si="6"/>
        <v>-3854.4</v>
      </c>
      <c r="F25" s="31">
        <f t="shared" si="6"/>
        <v>-15545.2</v>
      </c>
      <c r="G25" s="31">
        <f t="shared" si="6"/>
        <v>-27200.8</v>
      </c>
      <c r="H25" s="31">
        <f t="shared" si="6"/>
        <v>-4065.6</v>
      </c>
      <c r="I25" s="31">
        <f t="shared" si="6"/>
        <v>-26290</v>
      </c>
      <c r="J25" s="31">
        <f t="shared" si="6"/>
        <v>-26554</v>
      </c>
      <c r="K25" s="31">
        <f t="shared" si="6"/>
        <v>-25146</v>
      </c>
      <c r="L25" s="31">
        <f t="shared" si="6"/>
        <v>-20614</v>
      </c>
      <c r="M25" s="31">
        <f t="shared" si="6"/>
        <v>-8395.2</v>
      </c>
      <c r="N25" s="31">
        <f t="shared" si="6"/>
        <v>-6534</v>
      </c>
      <c r="O25" s="31">
        <f t="shared" si="6"/>
        <v>-256445.2</v>
      </c>
    </row>
    <row r="26" spans="1:15" ht="18.75" customHeight="1">
      <c r="A26" s="26" t="s">
        <v>42</v>
      </c>
      <c r="B26" s="32">
        <f>+B27</f>
        <v>-37633.2</v>
      </c>
      <c r="C26" s="32">
        <f>+C27</f>
        <v>-29312.8</v>
      </c>
      <c r="D26" s="32">
        <f aca="true" t="shared" si="7" ref="D26:O26">+D27</f>
        <v>-25300</v>
      </c>
      <c r="E26" s="32">
        <f t="shared" si="7"/>
        <v>-3854.4</v>
      </c>
      <c r="F26" s="32">
        <f t="shared" si="7"/>
        <v>-15545.2</v>
      </c>
      <c r="G26" s="32">
        <f t="shared" si="7"/>
        <v>-27200.8</v>
      </c>
      <c r="H26" s="32">
        <f t="shared" si="7"/>
        <v>-4065.6</v>
      </c>
      <c r="I26" s="32">
        <f t="shared" si="7"/>
        <v>-26290</v>
      </c>
      <c r="J26" s="32">
        <f t="shared" si="7"/>
        <v>-26554</v>
      </c>
      <c r="K26" s="32">
        <f t="shared" si="7"/>
        <v>-25146</v>
      </c>
      <c r="L26" s="32">
        <f t="shared" si="7"/>
        <v>-20614</v>
      </c>
      <c r="M26" s="32">
        <f t="shared" si="7"/>
        <v>-8395.2</v>
      </c>
      <c r="N26" s="32">
        <f t="shared" si="7"/>
        <v>-6534</v>
      </c>
      <c r="O26" s="32">
        <f t="shared" si="7"/>
        <v>-256445.2</v>
      </c>
    </row>
    <row r="27" spans="1:26" ht="18.75" customHeight="1">
      <c r="A27" s="28" t="s">
        <v>43</v>
      </c>
      <c r="B27" s="16">
        <f>ROUND((-B9)*$G$3,2)</f>
        <v>-37633.2</v>
      </c>
      <c r="C27" s="16">
        <f aca="true" t="shared" si="8" ref="C27:N27">ROUND((-C9)*$G$3,2)</f>
        <v>-29312.8</v>
      </c>
      <c r="D27" s="16">
        <f t="shared" si="8"/>
        <v>-25300</v>
      </c>
      <c r="E27" s="16">
        <f t="shared" si="8"/>
        <v>-3854.4</v>
      </c>
      <c r="F27" s="16">
        <f t="shared" si="8"/>
        <v>-15545.2</v>
      </c>
      <c r="G27" s="16">
        <f t="shared" si="8"/>
        <v>-27200.8</v>
      </c>
      <c r="H27" s="16">
        <f t="shared" si="8"/>
        <v>-4065.6</v>
      </c>
      <c r="I27" s="16">
        <f t="shared" si="8"/>
        <v>-26290</v>
      </c>
      <c r="J27" s="16">
        <f t="shared" si="8"/>
        <v>-26554</v>
      </c>
      <c r="K27" s="16">
        <f t="shared" si="8"/>
        <v>-25146</v>
      </c>
      <c r="L27" s="16">
        <f t="shared" si="8"/>
        <v>-20614</v>
      </c>
      <c r="M27" s="16">
        <f t="shared" si="8"/>
        <v>-8395.2</v>
      </c>
      <c r="N27" s="16">
        <f t="shared" si="8"/>
        <v>-6534</v>
      </c>
      <c r="O27" s="33">
        <f aca="true" t="shared" si="9" ref="O27:O44">SUM(B27:N27)</f>
        <v>-256445.2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670512.23</v>
      </c>
      <c r="C42" s="37">
        <f aca="true" t="shared" si="11" ref="C42:N42">+C17+C25</f>
        <v>509202.92</v>
      </c>
      <c r="D42" s="37">
        <f t="shared" si="11"/>
        <v>376044.45999999996</v>
      </c>
      <c r="E42" s="37">
        <f t="shared" si="11"/>
        <v>138310.23</v>
      </c>
      <c r="F42" s="37">
        <f t="shared" si="11"/>
        <v>369545.28</v>
      </c>
      <c r="G42" s="37">
        <f t="shared" si="11"/>
        <v>804268.1699999999</v>
      </c>
      <c r="H42" s="37">
        <f t="shared" si="11"/>
        <v>115015.76999999999</v>
      </c>
      <c r="I42" s="37">
        <f t="shared" si="11"/>
        <v>448775.94999999995</v>
      </c>
      <c r="J42" s="37">
        <f t="shared" si="11"/>
        <v>347631.02</v>
      </c>
      <c r="K42" s="37">
        <f t="shared" si="11"/>
        <v>740908.7300000001</v>
      </c>
      <c r="L42" s="37">
        <f t="shared" si="11"/>
        <v>487626.1099999999</v>
      </c>
      <c r="M42" s="37">
        <f t="shared" si="11"/>
        <v>227126.11</v>
      </c>
      <c r="N42" s="37">
        <f t="shared" si="11"/>
        <v>132164.94999999998</v>
      </c>
      <c r="O42" s="37">
        <f>SUM(B42:N42)</f>
        <v>5367131.930000001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 s="44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670512.23</v>
      </c>
      <c r="C48" s="52">
        <f t="shared" si="12"/>
        <v>509202.93000000005</v>
      </c>
      <c r="D48" s="52">
        <f t="shared" si="12"/>
        <v>376044.46</v>
      </c>
      <c r="E48" s="52">
        <f t="shared" si="12"/>
        <v>138310.23</v>
      </c>
      <c r="F48" s="52">
        <f t="shared" si="12"/>
        <v>369545.28</v>
      </c>
      <c r="G48" s="52">
        <f t="shared" si="12"/>
        <v>804268.16</v>
      </c>
      <c r="H48" s="52">
        <f t="shared" si="12"/>
        <v>115015.77</v>
      </c>
      <c r="I48" s="52">
        <f t="shared" si="12"/>
        <v>448775.94</v>
      </c>
      <c r="J48" s="52">
        <f t="shared" si="12"/>
        <v>347631.02</v>
      </c>
      <c r="K48" s="52">
        <f t="shared" si="12"/>
        <v>740908.73</v>
      </c>
      <c r="L48" s="52">
        <f t="shared" si="12"/>
        <v>487626.1</v>
      </c>
      <c r="M48" s="52">
        <f t="shared" si="12"/>
        <v>227126.1</v>
      </c>
      <c r="N48" s="52">
        <f t="shared" si="12"/>
        <v>132164.95</v>
      </c>
      <c r="O48" s="37">
        <f t="shared" si="12"/>
        <v>5367131.9</v>
      </c>
      <c r="Q48"/>
    </row>
    <row r="49" spans="1:18" ht="18.75" customHeight="1">
      <c r="A49" s="26" t="s">
        <v>61</v>
      </c>
      <c r="B49" s="52">
        <v>562176.23</v>
      </c>
      <c r="C49" s="52">
        <v>389891.58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952067.81</v>
      </c>
      <c r="P49"/>
      <c r="Q49"/>
      <c r="R49" s="44"/>
    </row>
    <row r="50" spans="1:16" ht="18.75" customHeight="1">
      <c r="A50" s="26" t="s">
        <v>62</v>
      </c>
      <c r="B50" s="52">
        <v>108336</v>
      </c>
      <c r="C50" s="52">
        <v>119311.35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227647.35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376044.46</v>
      </c>
      <c r="E51" s="53">
        <v>0</v>
      </c>
      <c r="F51" s="53">
        <v>0</v>
      </c>
      <c r="G51" s="53">
        <v>0</v>
      </c>
      <c r="H51" s="52">
        <v>115015.77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491060.23000000004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138310.23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138310.23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369545.28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369545.28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804268.16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804268.16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448775.94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448775.94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347631.02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347631.02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740908.73</v>
      </c>
      <c r="L57" s="32">
        <v>487626.1</v>
      </c>
      <c r="M57" s="53">
        <v>0</v>
      </c>
      <c r="N57" s="53">
        <v>0</v>
      </c>
      <c r="O57" s="37">
        <f t="shared" si="13"/>
        <v>1228534.83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227126.1</v>
      </c>
      <c r="N58" s="53">
        <v>0</v>
      </c>
      <c r="O58" s="37">
        <f t="shared" si="13"/>
        <v>227126.1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132164.95</v>
      </c>
      <c r="O59" s="56">
        <f t="shared" si="13"/>
        <v>132164.95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2020-04-27T20:59:59Z</dcterms:modified>
  <cp:category/>
  <cp:version/>
  <cp:contentType/>
  <cp:contentStatus/>
</cp:coreProperties>
</file>