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<sst xmlns="http://schemas.openxmlformats.org/spreadsheetml/2006/main" count="77" uniqueCount="74">
  <si>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</si>
  <si>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</si>
  <si>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</si>
  <si>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</si>
  <si>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</si>
  <si>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</si>
  <si>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</si>
  <si>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</si>
  <si>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</si>
  <si>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</si>
  <si>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</si>
  <si>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</si>
  <si>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</si>
  <si>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</si>
  <si>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</si>
  <si>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</si>
  <si>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</si>
  <si>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</si>
  <si>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</si>
  <si>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</si>
  <si>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</si>
  <si>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</si>
  <si>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</si>
  <si>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</si>
  <si>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</si>
  <si>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</si>
  <si>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</si>
  <si>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</si>
  <si>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</si>
  <si>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</si>
  <si>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</si>
  <si>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</si>
  <si>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</si>
  <si>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</si>
  <si>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</si>
  <si>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</si>
  <si>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</si>
  <si>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</si>
  <si>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</si>
  <si>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</si>
  <si>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</si>
  <si>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</si>
  <si>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</si>
  <si>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</si>
  <si>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</si>
  <si>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</si>
  <si>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</si>
  <si>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</si>
  <si>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</si>
  <si>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</si>
  <si>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</si>
  <si>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</si>
  <si>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</si>
  <si>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</si>
  <si>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</si>
  <si>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</si>
  <si>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</si>
  <si>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</si>
  <si>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</si>
  <si>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</si>
  <si>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</si>
  <si>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</si>
  <si>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</si>
  <si>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</si>
  <si>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</si>
  <si>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</si>
  <si>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</si>
  <si>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</si>
  <si>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</si>
  <si>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</si>
  <si>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</si>
  <si>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23/04/20 - VENCIMENTO 30/04/20</t>
  </si>
  <si>
    <t>5.3. Revisão de Remuneração pelo Transporte Coletivo (1)</t>
  </si>
  <si>
    <t>Nota: (1) Revisões de passageiros, fator de transição e ARLA, período de 01 a 16/03/20. Total de 844.361 passageiros.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</si>
</sst>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164" fontId="0" fillId="0" borderId="0" xfId="53" applyFont="1" applyAlignment="1">
      <alignment/>
    </xf>
    <xf numFmtId="44" fontId="0" fillId="0" borderId="0" xfId="0" applyNumberFormat="1" applyAlignment="1" quotePrefix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173923</v>
      </c>
      <c r="C7" s="9">
        <f t="shared" si="0"/>
        <v>119025</v>
      </c>
      <c r="D7" s="9">
        <f t="shared" si="0"/>
        <v>133439</v>
      </c>
      <c r="E7" s="9">
        <f t="shared" si="0"/>
        <v>27412</v>
      </c>
      <c r="F7" s="9">
        <f t="shared" si="0"/>
        <v>79601</v>
      </c>
      <c r="G7" s="9">
        <f t="shared" si="0"/>
        <v>152614</v>
      </c>
      <c r="H7" s="9">
        <f t="shared" si="0"/>
        <v>21588</v>
      </c>
      <c r="I7" s="9">
        <f t="shared" si="0"/>
        <v>109080</v>
      </c>
      <c r="J7" s="9">
        <f t="shared" si="0"/>
        <v>102058</v>
      </c>
      <c r="K7" s="9">
        <f t="shared" si="0"/>
        <v>157286</v>
      </c>
      <c r="L7" s="9">
        <f t="shared" si="0"/>
        <v>117902</v>
      </c>
      <c r="M7" s="9">
        <f t="shared" si="0"/>
        <v>45706</v>
      </c>
      <c r="N7" s="9">
        <f t="shared" si="0"/>
        <v>31564</v>
      </c>
      <c r="O7" s="9">
        <f t="shared" si="0"/>
        <v>1271198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8664</v>
      </c>
      <c r="C8" s="11">
        <f t="shared" si="1"/>
        <v>6788</v>
      </c>
      <c r="D8" s="11">
        <f t="shared" si="1"/>
        <v>5545</v>
      </c>
      <c r="E8" s="11">
        <f t="shared" si="1"/>
        <v>881</v>
      </c>
      <c r="F8" s="11">
        <f t="shared" si="1"/>
        <v>3176</v>
      </c>
      <c r="G8" s="11">
        <f t="shared" si="1"/>
        <v>6710</v>
      </c>
      <c r="H8" s="11">
        <f t="shared" si="1"/>
        <v>987</v>
      </c>
      <c r="I8" s="11">
        <f t="shared" si="1"/>
        <v>6207</v>
      </c>
      <c r="J8" s="11">
        <f t="shared" si="1"/>
        <v>6047</v>
      </c>
      <c r="K8" s="11">
        <f t="shared" si="1"/>
        <v>5946</v>
      </c>
      <c r="L8" s="11">
        <f t="shared" si="1"/>
        <v>4812</v>
      </c>
      <c r="M8" s="11">
        <f t="shared" si="1"/>
        <v>1990</v>
      </c>
      <c r="N8" s="11">
        <f t="shared" si="1"/>
        <v>1552</v>
      </c>
      <c r="O8" s="11">
        <f t="shared" si="1"/>
        <v>59305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8664</v>
      </c>
      <c r="C9" s="11">
        <v>6788</v>
      </c>
      <c r="D9" s="11">
        <v>5545</v>
      </c>
      <c r="E9" s="11">
        <v>881</v>
      </c>
      <c r="F9" s="11">
        <v>3176</v>
      </c>
      <c r="G9" s="11">
        <v>6710</v>
      </c>
      <c r="H9" s="11">
        <v>981</v>
      </c>
      <c r="I9" s="11">
        <v>6207</v>
      </c>
      <c r="J9" s="11">
        <v>6047</v>
      </c>
      <c r="K9" s="11">
        <v>5945</v>
      </c>
      <c r="L9" s="11">
        <v>4812</v>
      </c>
      <c r="M9" s="11">
        <v>1988</v>
      </c>
      <c r="N9" s="11">
        <v>1552</v>
      </c>
      <c r="O9" s="11">
        <f>SUM(B9:N9)</f>
        <v>59296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165259</v>
      </c>
      <c r="C11" s="13">
        <v>112237</v>
      </c>
      <c r="D11" s="13">
        <v>127894</v>
      </c>
      <c r="E11" s="13">
        <v>26531</v>
      </c>
      <c r="F11" s="13">
        <v>76425</v>
      </c>
      <c r="G11" s="13">
        <v>145904</v>
      </c>
      <c r="H11" s="13">
        <v>20601</v>
      </c>
      <c r="I11" s="13">
        <v>102873</v>
      </c>
      <c r="J11" s="13">
        <v>96011</v>
      </c>
      <c r="K11" s="13">
        <v>151340</v>
      </c>
      <c r="L11" s="13">
        <v>113090</v>
      </c>
      <c r="M11" s="13">
        <v>43716</v>
      </c>
      <c r="N11" s="13">
        <v>30012</v>
      </c>
      <c r="O11" s="11">
        <f>SUM(B11:N11)</f>
        <v>1211893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1.668309882416014</v>
      </c>
      <c r="C15" s="19">
        <v>1.775636219360688</v>
      </c>
      <c r="D15" s="19">
        <v>1.419718482234763</v>
      </c>
      <c r="E15" s="19">
        <v>1.41005534293971</v>
      </c>
      <c r="F15" s="19">
        <v>1.921647694689584</v>
      </c>
      <c r="G15" s="19">
        <v>2.77315587597978</v>
      </c>
      <c r="H15" s="19">
        <v>2.070199719803159</v>
      </c>
      <c r="I15" s="19">
        <v>1.731990076071994</v>
      </c>
      <c r="J15" s="19">
        <v>1.423299787878218</v>
      </c>
      <c r="K15" s="19">
        <v>2.077707216291653</v>
      </c>
      <c r="L15" s="19">
        <v>1.541501487567958</v>
      </c>
      <c r="M15" s="19">
        <v>1.523703760917776</v>
      </c>
      <c r="N15" s="19">
        <v>1.545238752587101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721496.31</v>
      </c>
      <c r="C17" s="24">
        <f aca="true" t="shared" si="2" ref="C17:O17">C18+C19+C20+C21+C22+C23</f>
        <v>549919.96</v>
      </c>
      <c r="D17" s="24">
        <f t="shared" si="2"/>
        <v>407733.76</v>
      </c>
      <c r="E17" s="24">
        <f t="shared" si="2"/>
        <v>146220.00000000003</v>
      </c>
      <c r="F17" s="24">
        <f t="shared" si="2"/>
        <v>389893.96</v>
      </c>
      <c r="G17" s="24">
        <f t="shared" si="2"/>
        <v>854389.5299999999</v>
      </c>
      <c r="H17" s="24">
        <f t="shared" si="2"/>
        <v>120269.86000000002</v>
      </c>
      <c r="I17" s="24">
        <f t="shared" si="2"/>
        <v>485444.45999999996</v>
      </c>
      <c r="J17" s="24">
        <f t="shared" si="2"/>
        <v>380160.30000000005</v>
      </c>
      <c r="K17" s="24">
        <f t="shared" si="2"/>
        <v>781500.08</v>
      </c>
      <c r="L17" s="24">
        <f t="shared" si="2"/>
        <v>515616.83999999997</v>
      </c>
      <c r="M17" s="24">
        <f t="shared" si="2"/>
        <v>238691.88999999998</v>
      </c>
      <c r="N17" s="24">
        <f t="shared" si="2"/>
        <v>141791.82</v>
      </c>
      <c r="O17" s="24">
        <f t="shared" si="2"/>
        <v>5733128.7700000005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388578.77</v>
      </c>
      <c r="C18" s="22">
        <f t="shared" si="3"/>
        <v>274650.19</v>
      </c>
      <c r="D18" s="22">
        <f t="shared" si="3"/>
        <v>269973.78</v>
      </c>
      <c r="E18" s="22">
        <f t="shared" si="3"/>
        <v>94875.67</v>
      </c>
      <c r="F18" s="22">
        <f t="shared" si="3"/>
        <v>186600.66</v>
      </c>
      <c r="G18" s="22">
        <f t="shared" si="3"/>
        <v>294102.44</v>
      </c>
      <c r="H18" s="22">
        <f t="shared" si="3"/>
        <v>55781.23</v>
      </c>
      <c r="I18" s="22">
        <f t="shared" si="3"/>
        <v>249705.94</v>
      </c>
      <c r="J18" s="22">
        <f t="shared" si="3"/>
        <v>235151.84</v>
      </c>
      <c r="K18" s="22">
        <f t="shared" si="3"/>
        <v>342789.11</v>
      </c>
      <c r="L18" s="22">
        <f t="shared" si="3"/>
        <v>292444.12</v>
      </c>
      <c r="M18" s="22">
        <f t="shared" si="3"/>
        <v>130970.54</v>
      </c>
      <c r="N18" s="22">
        <f t="shared" si="3"/>
        <v>81738.13</v>
      </c>
      <c r="O18" s="27">
        <f aca="true" t="shared" si="4" ref="O18:O23">SUM(B18:N18)</f>
        <v>2897362.42</v>
      </c>
    </row>
    <row r="19" spans="1:23" ht="18.75" customHeight="1">
      <c r="A19" s="26" t="s">
        <v>36</v>
      </c>
      <c r="B19" s="16">
        <f>IF(B15&lt;&gt;0,ROUND((B15-1)*B18,2),0)</f>
        <v>259691.03</v>
      </c>
      <c r="C19" s="22">
        <f aca="true" t="shared" si="5" ref="C19:N19">IF(C15&lt;&gt;0,ROUND((C15-1)*C18,2),0)</f>
        <v>213028.64</v>
      </c>
      <c r="D19" s="22">
        <f t="shared" si="5"/>
        <v>113312.99</v>
      </c>
      <c r="E19" s="22">
        <f t="shared" si="5"/>
        <v>38904.28</v>
      </c>
      <c r="F19" s="22">
        <f t="shared" si="5"/>
        <v>171980.07</v>
      </c>
      <c r="G19" s="22">
        <f t="shared" si="5"/>
        <v>521489.47</v>
      </c>
      <c r="H19" s="22">
        <f t="shared" si="5"/>
        <v>59697.06</v>
      </c>
      <c r="I19" s="22">
        <f t="shared" si="5"/>
        <v>182782.27</v>
      </c>
      <c r="J19" s="22">
        <f t="shared" si="5"/>
        <v>99539.72</v>
      </c>
      <c r="K19" s="22">
        <f t="shared" si="5"/>
        <v>369426.3</v>
      </c>
      <c r="L19" s="22">
        <f t="shared" si="5"/>
        <v>158358.93</v>
      </c>
      <c r="M19" s="22">
        <f t="shared" si="5"/>
        <v>68589.76</v>
      </c>
      <c r="N19" s="22">
        <f t="shared" si="5"/>
        <v>44566.8</v>
      </c>
      <c r="O19" s="27">
        <f t="shared" si="4"/>
        <v>2301367.32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-46201.53</v>
      </c>
      <c r="C25" s="31">
        <f>+C26+C28+C39+C40+C43-C44</f>
        <v>-24097.54</v>
      </c>
      <c r="D25" s="31">
        <f t="shared" si="6"/>
        <v>-24495.28</v>
      </c>
      <c r="E25" s="31">
        <f t="shared" si="6"/>
        <v>-16316.73</v>
      </c>
      <c r="F25" s="31">
        <f t="shared" si="6"/>
        <v>-20028.04</v>
      </c>
      <c r="G25" s="31">
        <f t="shared" si="6"/>
        <v>-36677.229999999996</v>
      </c>
      <c r="H25" s="31">
        <f t="shared" si="6"/>
        <v>-7150.42</v>
      </c>
      <c r="I25" s="31">
        <f t="shared" si="6"/>
        <v>-36819.88</v>
      </c>
      <c r="J25" s="31">
        <f t="shared" si="6"/>
        <v>-27159.46</v>
      </c>
      <c r="K25" s="31">
        <f t="shared" si="6"/>
        <v>-189995.1</v>
      </c>
      <c r="L25" s="31">
        <f t="shared" si="6"/>
        <v>-20320.14</v>
      </c>
      <c r="M25" s="31">
        <f t="shared" si="6"/>
        <v>-7025.380000000001</v>
      </c>
      <c r="N25" s="31">
        <f t="shared" si="6"/>
        <v>23725.350000000002</v>
      </c>
      <c r="O25" s="31">
        <f t="shared" si="6"/>
        <v>-432561.37999999995</v>
      </c>
    </row>
    <row r="26" spans="1:15" ht="18.75" customHeight="1">
      <c r="A26" s="26" t="s">
        <v>42</v>
      </c>
      <c r="B26" s="32">
        <f>+B27</f>
        <v>-38121.6</v>
      </c>
      <c r="C26" s="32">
        <f>+C27</f>
        <v>-29867.2</v>
      </c>
      <c r="D26" s="32">
        <f aca="true" t="shared" si="7" ref="D26:O26">+D27</f>
        <v>-24398</v>
      </c>
      <c r="E26" s="32">
        <f t="shared" si="7"/>
        <v>-3876.4</v>
      </c>
      <c r="F26" s="32">
        <f t="shared" si="7"/>
        <v>-13974.4</v>
      </c>
      <c r="G26" s="32">
        <f t="shared" si="7"/>
        <v>-29524</v>
      </c>
      <c r="H26" s="32">
        <f t="shared" si="7"/>
        <v>-4316.4</v>
      </c>
      <c r="I26" s="32">
        <f t="shared" si="7"/>
        <v>-27310.8</v>
      </c>
      <c r="J26" s="32">
        <f t="shared" si="7"/>
        <v>-26606.8</v>
      </c>
      <c r="K26" s="32">
        <f t="shared" si="7"/>
        <v>-26158</v>
      </c>
      <c r="L26" s="32">
        <f t="shared" si="7"/>
        <v>-21172.8</v>
      </c>
      <c r="M26" s="32">
        <f t="shared" si="7"/>
        <v>-8747.2</v>
      </c>
      <c r="N26" s="32">
        <f t="shared" si="7"/>
        <v>-6828.8</v>
      </c>
      <c r="O26" s="32">
        <f t="shared" si="7"/>
        <v>-260902.39999999994</v>
      </c>
    </row>
    <row r="27" spans="1:26" ht="18.75" customHeight="1">
      <c r="A27" s="28" t="s">
        <v>43</v>
      </c>
      <c r="B27" s="16">
        <f>ROUND((-B9)*$G$3,2)</f>
        <v>-38121.6</v>
      </c>
      <c r="C27" s="16">
        <f aca="true" t="shared" si="8" ref="C27:N27">ROUND((-C9)*$G$3,2)</f>
        <v>-29867.2</v>
      </c>
      <c r="D27" s="16">
        <f t="shared" si="8"/>
        <v>-24398</v>
      </c>
      <c r="E27" s="16">
        <f t="shared" si="8"/>
        <v>-3876.4</v>
      </c>
      <c r="F27" s="16">
        <f t="shared" si="8"/>
        <v>-13974.4</v>
      </c>
      <c r="G27" s="16">
        <f t="shared" si="8"/>
        <v>-29524</v>
      </c>
      <c r="H27" s="16">
        <f t="shared" si="8"/>
        <v>-4316.4</v>
      </c>
      <c r="I27" s="16">
        <f t="shared" si="8"/>
        <v>-27310.8</v>
      </c>
      <c r="J27" s="16">
        <f t="shared" si="8"/>
        <v>-26606.8</v>
      </c>
      <c r="K27" s="16">
        <f t="shared" si="8"/>
        <v>-26158</v>
      </c>
      <c r="L27" s="16">
        <f t="shared" si="8"/>
        <v>-21172.8</v>
      </c>
      <c r="M27" s="16">
        <f t="shared" si="8"/>
        <v>-8747.2</v>
      </c>
      <c r="N27" s="16">
        <f t="shared" si="8"/>
        <v>-6828.8</v>
      </c>
      <c r="O27" s="33">
        <f aca="true" t="shared" si="9" ref="O27:O44">SUM(B27:N27)</f>
        <v>-260902.39999999994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-8079.93</v>
      </c>
      <c r="C39" s="36">
        <v>5769.66</v>
      </c>
      <c r="D39" s="36">
        <v>-97.28</v>
      </c>
      <c r="E39" s="36">
        <v>-12440.33</v>
      </c>
      <c r="F39" s="36">
        <v>-6053.64</v>
      </c>
      <c r="G39" s="36">
        <v>-7153.23</v>
      </c>
      <c r="H39" s="36">
        <v>-2834.02</v>
      </c>
      <c r="I39" s="36">
        <v>-9509.08</v>
      </c>
      <c r="J39" s="36">
        <v>-552.66</v>
      </c>
      <c r="K39" s="36">
        <f>11162.9-175000</f>
        <v>-163837.1</v>
      </c>
      <c r="L39" s="36">
        <v>852.66</v>
      </c>
      <c r="M39" s="36">
        <v>1721.82</v>
      </c>
      <c r="N39" s="36">
        <v>30554.15</v>
      </c>
      <c r="O39" s="34">
        <f t="shared" si="9"/>
        <v>-171658.98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675294.78</v>
      </c>
      <c r="C42" s="37">
        <f aca="true" t="shared" si="11" ref="C42:N42">+C17+C25</f>
        <v>525822.4199999999</v>
      </c>
      <c r="D42" s="37">
        <f t="shared" si="11"/>
        <v>383238.48</v>
      </c>
      <c r="E42" s="37">
        <f t="shared" si="11"/>
        <v>129903.27000000003</v>
      </c>
      <c r="F42" s="37">
        <f t="shared" si="11"/>
        <v>369865.92000000004</v>
      </c>
      <c r="G42" s="37">
        <f t="shared" si="11"/>
        <v>817712.2999999999</v>
      </c>
      <c r="H42" s="37">
        <f t="shared" si="11"/>
        <v>113119.44000000002</v>
      </c>
      <c r="I42" s="37">
        <f t="shared" si="11"/>
        <v>448624.57999999996</v>
      </c>
      <c r="J42" s="37">
        <f t="shared" si="11"/>
        <v>353000.84</v>
      </c>
      <c r="K42" s="37">
        <f t="shared" si="11"/>
        <v>591504.98</v>
      </c>
      <c r="L42" s="37">
        <f t="shared" si="11"/>
        <v>495296.69999999995</v>
      </c>
      <c r="M42" s="37">
        <f t="shared" si="11"/>
        <v>231666.50999999998</v>
      </c>
      <c r="N42" s="37">
        <f t="shared" si="11"/>
        <v>165517.17</v>
      </c>
      <c r="O42" s="37">
        <f>SUM(B42:N42)</f>
        <v>5300567.39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675294.77</v>
      </c>
      <c r="C48" s="52">
        <f t="shared" si="12"/>
        <v>525822.41</v>
      </c>
      <c r="D48" s="52">
        <f t="shared" si="12"/>
        <v>383238.48</v>
      </c>
      <c r="E48" s="52">
        <f t="shared" si="12"/>
        <v>129903.27</v>
      </c>
      <c r="F48" s="52">
        <f t="shared" si="12"/>
        <v>369865.93</v>
      </c>
      <c r="G48" s="52">
        <f t="shared" si="12"/>
        <v>817712.3</v>
      </c>
      <c r="H48" s="52">
        <f t="shared" si="12"/>
        <v>113119.44</v>
      </c>
      <c r="I48" s="52">
        <f t="shared" si="12"/>
        <v>448624.57</v>
      </c>
      <c r="J48" s="52">
        <f t="shared" si="12"/>
        <v>353000.84</v>
      </c>
      <c r="K48" s="52">
        <f t="shared" si="12"/>
        <v>591504.97</v>
      </c>
      <c r="L48" s="52">
        <f t="shared" si="12"/>
        <v>495296.7</v>
      </c>
      <c r="M48" s="52">
        <f t="shared" si="12"/>
        <v>231666.52000000002</v>
      </c>
      <c r="N48" s="52">
        <f t="shared" si="12"/>
        <v>165517.17</v>
      </c>
      <c r="O48" s="37">
        <f t="shared" si="12"/>
        <v>5300567.369999999</v>
      </c>
      <c r="Q48"/>
    </row>
    <row r="49" spans="1:18" ht="18.75" customHeight="1">
      <c r="A49" s="26" t="s">
        <v>59</v>
      </c>
      <c r="B49" s="52">
        <v>566145.74</v>
      </c>
      <c r="C49" s="52">
        <v>402356.19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968501.9299999999</v>
      </c>
      <c r="P49"/>
      <c r="Q49"/>
      <c r="R49" s="44"/>
    </row>
    <row r="50" spans="1:16" ht="18.75" customHeight="1">
      <c r="A50" s="26" t="s">
        <v>60</v>
      </c>
      <c r="B50" s="52">
        <v>109149.03</v>
      </c>
      <c r="C50" s="52">
        <v>123466.22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232615.25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383238.48</v>
      </c>
      <c r="E51" s="53">
        <v>0</v>
      </c>
      <c r="F51" s="53">
        <v>0</v>
      </c>
      <c r="G51" s="53">
        <v>0</v>
      </c>
      <c r="H51" s="52">
        <v>113119.44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496357.92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129903.27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129903.27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369865.93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369865.93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817712.3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817712.3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448624.57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448624.57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353000.84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353000.84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591504.97</v>
      </c>
      <c r="L57" s="32">
        <v>495296.7</v>
      </c>
      <c r="M57" s="53">
        <v>0</v>
      </c>
      <c r="N57" s="53">
        <v>0</v>
      </c>
      <c r="O57" s="37">
        <f t="shared" si="13"/>
        <v>1086801.67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231666.52000000002</v>
      </c>
      <c r="N58" s="53">
        <v>0</v>
      </c>
      <c r="O58" s="37">
        <f t="shared" si="13"/>
        <v>231666.52000000002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165517.17</v>
      </c>
      <c r="O59" s="56">
        <f t="shared" si="13"/>
        <v>165517.17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 s="69"/>
      <c r="C65" s="69"/>
      <c r="D65" s="69"/>
      <c r="E65"/>
      <c r="F65"/>
      <c r="G65"/>
      <c r="H65"/>
      <c r="I65"/>
      <c r="J65"/>
      <c r="K65" s="69"/>
      <c r="L65" s="59"/>
    </row>
    <row r="66" spans="2:12" ht="14.25">
      <c r="B66" s="69"/>
      <c r="C66" s="69"/>
      <c r="D66" s="69"/>
      <c r="E66"/>
      <c r="F66"/>
      <c r="G66"/>
      <c r="H66"/>
      <c r="I66"/>
      <c r="J66"/>
      <c r="K66" s="69"/>
      <c r="L66" s="69"/>
    </row>
    <row r="67" spans="2:12" ht="14.25">
      <c r="B67" s="69"/>
      <c r="C67" s="70"/>
      <c r="D67"/>
      <c r="E67"/>
      <c r="F67"/>
      <c r="G67"/>
      <c r="H67"/>
      <c r="I67"/>
      <c r="J67"/>
      <c r="K67" s="69"/>
      <c r="L67" s="69"/>
    </row>
    <row r="68" spans="2:12" ht="14.25">
      <c r="B68" s="69"/>
      <c r="C68" s="69"/>
      <c r="D68" s="69"/>
      <c r="E68"/>
      <c r="F68"/>
      <c r="G68"/>
      <c r="H68"/>
      <c r="I68"/>
      <c r="J68"/>
      <c r="K68" s="69"/>
      <c r="L68"/>
    </row>
    <row r="69" spans="2:12" ht="14.25">
      <c r="B69" s="71"/>
      <c r="C69" s="69"/>
      <c r="D69"/>
      <c r="E69"/>
      <c r="F69"/>
      <c r="G69"/>
      <c r="H69"/>
      <c r="I69"/>
      <c r="J69"/>
      <c r="K69"/>
      <c r="L69"/>
    </row>
    <row r="70" spans="2:12" ht="14.25">
      <c r="B70"/>
      <c r="C70" s="69"/>
      <c r="D70"/>
      <c r="E70"/>
      <c r="F70"/>
      <c r="G70"/>
      <c r="H70"/>
      <c r="I70"/>
      <c r="J70"/>
      <c r="K70"/>
      <c r="L70"/>
    </row>
    <row r="71" spans="3:11" ht="14.25">
      <c r="C71" s="59"/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2020-04-29T16:48:41Z</dcterms:modified>
  <cp:category/>
  <cp:version/>
  <cp:contentType/>
  <cp:contentStatus/>
</cp:coreProperties>
</file>