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<sst xmlns="http://schemas.openxmlformats.org/spreadsheetml/2006/main" count="77" uniqueCount="74">
  <si>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</si>
  <si>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</si>
  <si>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</si>
  <si>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</si>
  <si>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</si>
  <si>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</si>
  <si>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</si>
  <si>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</si>
  <si>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</si>
  <si>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</si>
  <si>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</si>
  <si>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</si>
  <si>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</si>
  <si>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</si>
  <si>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</si>
  <si>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</si>
  <si>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</si>
  <si>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</si>
  <si>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</si>
  <si>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</si>
  <si>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</si>
  <si>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</si>
  <si>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</si>
  <si>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</si>
  <si>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</si>
  <si>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</si>
  <si>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</si>
  <si>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</si>
  <si>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</si>
  <si>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</si>
  <si>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</si>
  <si>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</si>
  <si>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</si>
  <si>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</si>
  <si>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</si>
  <si>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</si>
  <si>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</si>
  <si>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</si>
  <si>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</si>
  <si>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</si>
  <si>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</si>
  <si>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</si>
  <si>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</si>
  <si>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</si>
  <si>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</si>
  <si>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</si>
  <si>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</si>
  <si>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</si>
  <si>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</si>
  <si>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</si>
  <si>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</si>
  <si>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</si>
  <si>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</si>
  <si>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</si>
  <si>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</si>
  <si>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</si>
  <si>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</si>
  <si>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</si>
  <si>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</si>
  <si>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</si>
  <si>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</si>
  <si>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</si>
  <si>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</si>
  <si>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</si>
  <si>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</si>
  <si>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</si>
  <si>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</si>
  <si>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</si>
  <si>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</si>
  <si>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</si>
  <si>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</si>
  <si>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</si>
  <si>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</si>
  <si>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30/04/20 - VENCIMENTO 08/05/20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</si>
</sst>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190928</v>
      </c>
      <c r="C7" s="9">
        <f t="shared" si="0"/>
        <v>128345</v>
      </c>
      <c r="D7" s="9">
        <f t="shared" si="0"/>
        <v>143827</v>
      </c>
      <c r="E7" s="9">
        <f t="shared" si="0"/>
        <v>29384</v>
      </c>
      <c r="F7" s="9">
        <f t="shared" si="0"/>
        <v>89894</v>
      </c>
      <c r="G7" s="9">
        <f t="shared" si="0"/>
        <v>170971</v>
      </c>
      <c r="H7" s="9">
        <f t="shared" si="0"/>
        <v>23494</v>
      </c>
      <c r="I7" s="9">
        <f t="shared" si="0"/>
        <v>118661</v>
      </c>
      <c r="J7" s="9">
        <f t="shared" si="0"/>
        <v>111205</v>
      </c>
      <c r="K7" s="9">
        <f t="shared" si="0"/>
        <v>172371</v>
      </c>
      <c r="L7" s="9">
        <f t="shared" si="0"/>
        <v>125665</v>
      </c>
      <c r="M7" s="9">
        <f t="shared" si="0"/>
        <v>50552</v>
      </c>
      <c r="N7" s="9">
        <f t="shared" si="0"/>
        <v>33288</v>
      </c>
      <c r="O7" s="9">
        <f t="shared" si="0"/>
        <v>1388585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10649</v>
      </c>
      <c r="C8" s="11">
        <f t="shared" si="1"/>
        <v>7940</v>
      </c>
      <c r="D8" s="11">
        <f t="shared" si="1"/>
        <v>6968</v>
      </c>
      <c r="E8" s="11">
        <f t="shared" si="1"/>
        <v>1139</v>
      </c>
      <c r="F8" s="11">
        <f t="shared" si="1"/>
        <v>4008</v>
      </c>
      <c r="G8" s="11">
        <f t="shared" si="1"/>
        <v>8708</v>
      </c>
      <c r="H8" s="11">
        <f t="shared" si="1"/>
        <v>1180</v>
      </c>
      <c r="I8" s="11">
        <f t="shared" si="1"/>
        <v>7521</v>
      </c>
      <c r="J8" s="11">
        <f t="shared" si="1"/>
        <v>7154</v>
      </c>
      <c r="K8" s="11">
        <f t="shared" si="1"/>
        <v>7052</v>
      </c>
      <c r="L8" s="11">
        <f t="shared" si="1"/>
        <v>5472</v>
      </c>
      <c r="M8" s="11">
        <f t="shared" si="1"/>
        <v>2434</v>
      </c>
      <c r="N8" s="11">
        <f t="shared" si="1"/>
        <v>1932</v>
      </c>
      <c r="O8" s="11">
        <f t="shared" si="1"/>
        <v>72157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10649</v>
      </c>
      <c r="C9" s="11">
        <v>7940</v>
      </c>
      <c r="D9" s="11">
        <v>6968</v>
      </c>
      <c r="E9" s="11">
        <v>1139</v>
      </c>
      <c r="F9" s="11">
        <v>4008</v>
      </c>
      <c r="G9" s="11">
        <v>8708</v>
      </c>
      <c r="H9" s="11">
        <v>1173</v>
      </c>
      <c r="I9" s="11">
        <v>7520</v>
      </c>
      <c r="J9" s="11">
        <v>7154</v>
      </c>
      <c r="K9" s="11">
        <v>7051</v>
      </c>
      <c r="L9" s="11">
        <v>5472</v>
      </c>
      <c r="M9" s="11">
        <v>2434</v>
      </c>
      <c r="N9" s="11">
        <v>1932</v>
      </c>
      <c r="O9" s="11">
        <f>SUM(B9:N9)</f>
        <v>72148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1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180279</v>
      </c>
      <c r="C11" s="13">
        <v>120405</v>
      </c>
      <c r="D11" s="13">
        <v>136859</v>
      </c>
      <c r="E11" s="13">
        <v>28245</v>
      </c>
      <c r="F11" s="13">
        <v>85886</v>
      </c>
      <c r="G11" s="13">
        <v>162263</v>
      </c>
      <c r="H11" s="13">
        <v>22314</v>
      </c>
      <c r="I11" s="13">
        <v>111140</v>
      </c>
      <c r="J11" s="13">
        <v>104051</v>
      </c>
      <c r="K11" s="13">
        <v>165319</v>
      </c>
      <c r="L11" s="13">
        <v>120193</v>
      </c>
      <c r="M11" s="13">
        <v>48118</v>
      </c>
      <c r="N11" s="13">
        <v>31356</v>
      </c>
      <c r="O11" s="11">
        <f>SUM(B11:N11)</f>
        <v>1316428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1.541388321561642</v>
      </c>
      <c r="C15" s="19">
        <v>1.663612463587644</v>
      </c>
      <c r="D15" s="19">
        <v>1.331205723913236</v>
      </c>
      <c r="E15" s="19">
        <v>1.324415264216336</v>
      </c>
      <c r="F15" s="19">
        <v>1.74228721875684</v>
      </c>
      <c r="G15" s="19">
        <v>2.51570915187785</v>
      </c>
      <c r="H15" s="19">
        <v>1.915828006870805</v>
      </c>
      <c r="I15" s="19">
        <v>1.60918231481491</v>
      </c>
      <c r="J15" s="19">
        <v>1.321636869728789</v>
      </c>
      <c r="K15" s="19">
        <v>1.922129585116374</v>
      </c>
      <c r="L15" s="19">
        <v>1.467385950315345</v>
      </c>
      <c r="M15" s="19">
        <v>1.400615148929891</v>
      </c>
      <c r="N15" s="19">
        <v>1.479250626223197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730738.3300000001</v>
      </c>
      <c r="C17" s="24">
        <f aca="true" t="shared" si="2" ref="C17:O17">C18+C19+C20+C21+C22+C23</f>
        <v>554929.83</v>
      </c>
      <c r="D17" s="24">
        <f t="shared" si="2"/>
        <v>411815.6</v>
      </c>
      <c r="E17" s="24">
        <f t="shared" si="2"/>
        <v>147134.35</v>
      </c>
      <c r="F17" s="24">
        <f t="shared" si="2"/>
        <v>398464.43000000005</v>
      </c>
      <c r="G17" s="24">
        <f t="shared" si="2"/>
        <v>867668.8400000001</v>
      </c>
      <c r="H17" s="24">
        <f t="shared" si="2"/>
        <v>121094.11000000002</v>
      </c>
      <c r="I17" s="24">
        <f t="shared" si="2"/>
        <v>490072.54000000004</v>
      </c>
      <c r="J17" s="24">
        <f t="shared" si="2"/>
        <v>384108.37000000005</v>
      </c>
      <c r="K17" s="24">
        <f t="shared" si="2"/>
        <v>791362.04</v>
      </c>
      <c r="L17" s="24">
        <f t="shared" si="2"/>
        <v>522197.07999999996</v>
      </c>
      <c r="M17" s="24">
        <f t="shared" si="2"/>
        <v>242020.16</v>
      </c>
      <c r="N17" s="24">
        <f t="shared" si="2"/>
        <v>143002.00999999998</v>
      </c>
      <c r="O17" s="24">
        <f t="shared" si="2"/>
        <v>5804607.69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426571.34</v>
      </c>
      <c r="C18" s="22">
        <f t="shared" si="3"/>
        <v>296156.09</v>
      </c>
      <c r="D18" s="22">
        <f t="shared" si="3"/>
        <v>290990.79</v>
      </c>
      <c r="E18" s="22">
        <f t="shared" si="3"/>
        <v>101700.96</v>
      </c>
      <c r="F18" s="22">
        <f t="shared" si="3"/>
        <v>210729.51</v>
      </c>
      <c r="G18" s="22">
        <f t="shared" si="3"/>
        <v>329478.21</v>
      </c>
      <c r="H18" s="22">
        <f t="shared" si="3"/>
        <v>60706.15</v>
      </c>
      <c r="I18" s="22">
        <f t="shared" si="3"/>
        <v>271638.76</v>
      </c>
      <c r="J18" s="22">
        <f t="shared" si="3"/>
        <v>256227.44</v>
      </c>
      <c r="K18" s="22">
        <f t="shared" si="3"/>
        <v>375665.36</v>
      </c>
      <c r="L18" s="22">
        <f t="shared" si="3"/>
        <v>311699.47</v>
      </c>
      <c r="M18" s="22">
        <f t="shared" si="3"/>
        <v>144856.76</v>
      </c>
      <c r="N18" s="22">
        <f t="shared" si="3"/>
        <v>86202.6</v>
      </c>
      <c r="O18" s="27">
        <f aca="true" t="shared" si="4" ref="O18:O23">SUM(B18:N18)</f>
        <v>3162623.44</v>
      </c>
    </row>
    <row r="19" spans="1:23" ht="18.75" customHeight="1">
      <c r="A19" s="26" t="s">
        <v>36</v>
      </c>
      <c r="B19" s="16">
        <f>IF(B15&lt;&gt;0,ROUND((B15-1)*B18,2),0)</f>
        <v>230940.74</v>
      </c>
      <c r="C19" s="22">
        <f aca="true" t="shared" si="5" ref="C19:N19">IF(C15&lt;&gt;0,ROUND((C15-1)*C18,2),0)</f>
        <v>196532.87</v>
      </c>
      <c r="D19" s="22">
        <f t="shared" si="5"/>
        <v>96377.82</v>
      </c>
      <c r="E19" s="22">
        <f t="shared" si="5"/>
        <v>32993.34</v>
      </c>
      <c r="F19" s="22">
        <f t="shared" si="5"/>
        <v>156421.82</v>
      </c>
      <c r="G19" s="22">
        <f t="shared" si="5"/>
        <v>499393.14</v>
      </c>
      <c r="H19" s="22">
        <f t="shared" si="5"/>
        <v>55596.39</v>
      </c>
      <c r="I19" s="22">
        <f t="shared" si="5"/>
        <v>165477.53</v>
      </c>
      <c r="J19" s="22">
        <f t="shared" si="5"/>
        <v>82412.19</v>
      </c>
      <c r="K19" s="22">
        <f t="shared" si="5"/>
        <v>346412.14</v>
      </c>
      <c r="L19" s="22">
        <f t="shared" si="5"/>
        <v>145683.95</v>
      </c>
      <c r="M19" s="22">
        <f t="shared" si="5"/>
        <v>58031.81</v>
      </c>
      <c r="N19" s="22">
        <f t="shared" si="5"/>
        <v>41312.65</v>
      </c>
      <c r="O19" s="27">
        <f t="shared" si="4"/>
        <v>2107586.39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2735.72</v>
      </c>
      <c r="C21" s="22">
        <v>2735.72</v>
      </c>
      <c r="D21" s="22">
        <v>0</v>
      </c>
      <c r="E21" s="22">
        <v>0</v>
      </c>
      <c r="F21" s="22">
        <v>1367.86</v>
      </c>
      <c r="G21" s="22">
        <v>1367.86</v>
      </c>
      <c r="H21" s="22">
        <v>0</v>
      </c>
      <c r="I21" s="22">
        <v>0</v>
      </c>
      <c r="J21" s="22">
        <v>0</v>
      </c>
      <c r="K21" s="22">
        <v>1367.86</v>
      </c>
      <c r="L21" s="22">
        <v>1367.86</v>
      </c>
      <c r="M21" s="22">
        <v>0</v>
      </c>
      <c r="N21" s="22">
        <v>1367.86</v>
      </c>
      <c r="O21" s="27">
        <f t="shared" si="4"/>
        <v>12310.740000000002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-46855.6</v>
      </c>
      <c r="C25" s="31">
        <f>+C26+C28+C39+C40+C43-C44</f>
        <v>-34936</v>
      </c>
      <c r="D25" s="31">
        <f t="shared" si="6"/>
        <v>-30659.2</v>
      </c>
      <c r="E25" s="31">
        <f t="shared" si="6"/>
        <v>-5011.6</v>
      </c>
      <c r="F25" s="31">
        <f t="shared" si="6"/>
        <v>-17635.2</v>
      </c>
      <c r="G25" s="31">
        <f t="shared" si="6"/>
        <v>-38315.2</v>
      </c>
      <c r="H25" s="31">
        <f t="shared" si="6"/>
        <v>-5161.2</v>
      </c>
      <c r="I25" s="31">
        <f t="shared" si="6"/>
        <v>-33088</v>
      </c>
      <c r="J25" s="31">
        <f t="shared" si="6"/>
        <v>-31477.6</v>
      </c>
      <c r="K25" s="31">
        <f t="shared" si="6"/>
        <v>-31024.4</v>
      </c>
      <c r="L25" s="31">
        <f t="shared" si="6"/>
        <v>-24076.8</v>
      </c>
      <c r="M25" s="31">
        <f t="shared" si="6"/>
        <v>-10709.6</v>
      </c>
      <c r="N25" s="31">
        <f t="shared" si="6"/>
        <v>-8500.8</v>
      </c>
      <c r="O25" s="31">
        <f t="shared" si="6"/>
        <v>-317451.19999999995</v>
      </c>
    </row>
    <row r="26" spans="1:15" ht="18.75" customHeight="1">
      <c r="A26" s="26" t="s">
        <v>42</v>
      </c>
      <c r="B26" s="32">
        <f>+B27</f>
        <v>-46855.6</v>
      </c>
      <c r="C26" s="32">
        <f>+C27</f>
        <v>-34936</v>
      </c>
      <c r="D26" s="32">
        <f aca="true" t="shared" si="7" ref="D26:O26">+D27</f>
        <v>-30659.2</v>
      </c>
      <c r="E26" s="32">
        <f t="shared" si="7"/>
        <v>-5011.6</v>
      </c>
      <c r="F26" s="32">
        <f t="shared" si="7"/>
        <v>-17635.2</v>
      </c>
      <c r="G26" s="32">
        <f t="shared" si="7"/>
        <v>-38315.2</v>
      </c>
      <c r="H26" s="32">
        <f t="shared" si="7"/>
        <v>-5161.2</v>
      </c>
      <c r="I26" s="32">
        <f t="shared" si="7"/>
        <v>-33088</v>
      </c>
      <c r="J26" s="32">
        <f t="shared" si="7"/>
        <v>-31477.6</v>
      </c>
      <c r="K26" s="32">
        <f t="shared" si="7"/>
        <v>-31024.4</v>
      </c>
      <c r="L26" s="32">
        <f t="shared" si="7"/>
        <v>-24076.8</v>
      </c>
      <c r="M26" s="32">
        <f t="shared" si="7"/>
        <v>-10709.6</v>
      </c>
      <c r="N26" s="32">
        <f t="shared" si="7"/>
        <v>-8500.8</v>
      </c>
      <c r="O26" s="32">
        <f t="shared" si="7"/>
        <v>-317451.19999999995</v>
      </c>
    </row>
    <row r="27" spans="1:26" ht="18.75" customHeight="1">
      <c r="A27" s="28" t="s">
        <v>43</v>
      </c>
      <c r="B27" s="16">
        <f>ROUND((-B9)*$G$3,2)</f>
        <v>-46855.6</v>
      </c>
      <c r="C27" s="16">
        <f aca="true" t="shared" si="8" ref="C27:N27">ROUND((-C9)*$G$3,2)</f>
        <v>-34936</v>
      </c>
      <c r="D27" s="16">
        <f t="shared" si="8"/>
        <v>-30659.2</v>
      </c>
      <c r="E27" s="16">
        <f t="shared" si="8"/>
        <v>-5011.6</v>
      </c>
      <c r="F27" s="16">
        <f t="shared" si="8"/>
        <v>-17635.2</v>
      </c>
      <c r="G27" s="16">
        <f t="shared" si="8"/>
        <v>-38315.2</v>
      </c>
      <c r="H27" s="16">
        <f t="shared" si="8"/>
        <v>-5161.2</v>
      </c>
      <c r="I27" s="16">
        <f t="shared" si="8"/>
        <v>-33088</v>
      </c>
      <c r="J27" s="16">
        <f t="shared" si="8"/>
        <v>-31477.6</v>
      </c>
      <c r="K27" s="16">
        <f t="shared" si="8"/>
        <v>-31024.4</v>
      </c>
      <c r="L27" s="16">
        <f t="shared" si="8"/>
        <v>-24076.8</v>
      </c>
      <c r="M27" s="16">
        <f t="shared" si="8"/>
        <v>-10709.6</v>
      </c>
      <c r="N27" s="16">
        <f t="shared" si="8"/>
        <v>-8500.8</v>
      </c>
      <c r="O27" s="33">
        <f aca="true" t="shared" si="9" ref="O27:O44">SUM(B27:N27)</f>
        <v>-317451.19999999995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683882.7300000001</v>
      </c>
      <c r="C42" s="37">
        <f aca="true" t="shared" si="11" ref="C42:N42">+C17+C25</f>
        <v>519993.82999999996</v>
      </c>
      <c r="D42" s="37">
        <f t="shared" si="11"/>
        <v>381156.39999999997</v>
      </c>
      <c r="E42" s="37">
        <f t="shared" si="11"/>
        <v>142122.75</v>
      </c>
      <c r="F42" s="37">
        <f t="shared" si="11"/>
        <v>380829.23000000004</v>
      </c>
      <c r="G42" s="37">
        <f t="shared" si="11"/>
        <v>829353.6400000001</v>
      </c>
      <c r="H42" s="37">
        <f t="shared" si="11"/>
        <v>115932.91000000002</v>
      </c>
      <c r="I42" s="37">
        <f t="shared" si="11"/>
        <v>456984.54000000004</v>
      </c>
      <c r="J42" s="37">
        <f t="shared" si="11"/>
        <v>352630.7700000001</v>
      </c>
      <c r="K42" s="37">
        <f t="shared" si="11"/>
        <v>760337.64</v>
      </c>
      <c r="L42" s="37">
        <f t="shared" si="11"/>
        <v>498120.27999999997</v>
      </c>
      <c r="M42" s="37">
        <f t="shared" si="11"/>
        <v>231310.56</v>
      </c>
      <c r="N42" s="37">
        <f t="shared" si="11"/>
        <v>134501.21</v>
      </c>
      <c r="O42" s="37">
        <f>SUM(B42:N42)</f>
        <v>5487156.49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683882.73</v>
      </c>
      <c r="C48" s="52">
        <f t="shared" si="12"/>
        <v>519993.83</v>
      </c>
      <c r="D48" s="52">
        <f t="shared" si="12"/>
        <v>381156.39</v>
      </c>
      <c r="E48" s="52">
        <f t="shared" si="12"/>
        <v>142122.76</v>
      </c>
      <c r="F48" s="52">
        <f t="shared" si="12"/>
        <v>380829.24</v>
      </c>
      <c r="G48" s="52">
        <f t="shared" si="12"/>
        <v>829353.65</v>
      </c>
      <c r="H48" s="52">
        <f t="shared" si="12"/>
        <v>115932.91</v>
      </c>
      <c r="I48" s="52">
        <f t="shared" si="12"/>
        <v>456984.54</v>
      </c>
      <c r="J48" s="52">
        <f t="shared" si="12"/>
        <v>352630.77</v>
      </c>
      <c r="K48" s="52">
        <f t="shared" si="12"/>
        <v>760337.64</v>
      </c>
      <c r="L48" s="52">
        <f t="shared" si="12"/>
        <v>498120.28</v>
      </c>
      <c r="M48" s="52">
        <f t="shared" si="12"/>
        <v>231310.56</v>
      </c>
      <c r="N48" s="52">
        <f t="shared" si="12"/>
        <v>134501.22</v>
      </c>
      <c r="O48" s="37">
        <f t="shared" si="12"/>
        <v>5487156.52</v>
      </c>
      <c r="Q48"/>
    </row>
    <row r="49" spans="1:18" ht="18.75" customHeight="1">
      <c r="A49" s="26" t="s">
        <v>61</v>
      </c>
      <c r="B49" s="52">
        <v>573273.74</v>
      </c>
      <c r="C49" s="52">
        <v>397984.75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971258.49</v>
      </c>
      <c r="P49"/>
      <c r="Q49"/>
      <c r="R49" s="44"/>
    </row>
    <row r="50" spans="1:16" ht="18.75" customHeight="1">
      <c r="A50" s="26" t="s">
        <v>62</v>
      </c>
      <c r="B50" s="52">
        <v>110608.99</v>
      </c>
      <c r="C50" s="52">
        <v>122009.08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232618.07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381156.39</v>
      </c>
      <c r="E51" s="53">
        <v>0</v>
      </c>
      <c r="F51" s="53">
        <v>0</v>
      </c>
      <c r="G51" s="53">
        <v>0</v>
      </c>
      <c r="H51" s="52">
        <v>115932.91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497089.30000000005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142122.76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142122.76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380829.24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380829.24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829353.65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829353.65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456984.54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456984.54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352630.77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352630.77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760337.64</v>
      </c>
      <c r="L57" s="32">
        <v>498120.28</v>
      </c>
      <c r="M57" s="53">
        <v>0</v>
      </c>
      <c r="N57" s="53">
        <v>0</v>
      </c>
      <c r="O57" s="37">
        <f t="shared" si="13"/>
        <v>1258457.92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231310.56</v>
      </c>
      <c r="N58" s="53">
        <v>0</v>
      </c>
      <c r="O58" s="37">
        <f t="shared" si="13"/>
        <v>231310.56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134501.22</v>
      </c>
      <c r="O59" s="56">
        <f t="shared" si="13"/>
        <v>134501.22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2020-05-11T23:29:58Z</dcterms:modified>
  <cp:category/>
  <cp:version/>
  <cp:contentType/>
  <cp:contentStatus/>
</cp:coreProperties>
</file>