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<sst xmlns="http://schemas.openxmlformats.org/spreadsheetml/2006/main" count="77" uniqueCount="76">
  <si>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</si>
  <si>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</si>
  <si>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</si>
  <si>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</si>
  <si>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</si>
  <si>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</si>
  <si>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</si>
  <si>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</si>
  <si>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</si>
  <si>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</si>
  <si>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</si>
  <si>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</si>
  <si>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</si>
  <si>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</si>
  <si>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</si>
  <si>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</si>
  <si>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</si>
  <si>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</si>
  <si>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</si>
  <si>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</si>
  <si>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</si>
  <si>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</si>
  <si>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</si>
  <si>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</si>
  <si>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</si>
  <si>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</si>
  <si>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</si>
  <si>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</si>
  <si>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</si>
  <si>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</si>
  <si>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</si>
  <si>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</si>
  <si>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</si>
  <si>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</si>
  <si>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</si>
  <si>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</si>
  <si>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</si>
  <si>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</si>
  <si>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</si>
  <si>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</si>
  <si>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</si>
  <si>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</si>
  <si>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</si>
  <si>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</si>
  <si>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</si>
  <si>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</si>
  <si>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</si>
  <si>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</si>
  <si>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</si>
  <si>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</si>
  <si>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</si>
  <si>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</si>
  <si>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</si>
  <si>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</si>
  <si>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</si>
  <si>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</si>
  <si>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</si>
  <si>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</si>
  <si>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</si>
  <si>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</si>
  <si>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</si>
  <si>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</si>
  <si>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</si>
  <si>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</si>
  <si>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</si>
  <si>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</si>
  <si>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</si>
  <si>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</si>
  <si>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</si>
  <si>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</si>
  <si>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</si>
  <si>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</si>
  <si>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</si>
  <si>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20/03/20 - VENCIMENTO 27/03/20</t>
  </si>
  <si>
    <t>5.3. Revisão de Remuneração pelo Transporte Coletivo ¹</t>
  </si>
  <si>
    <t>¹ Fator de transição e passageiros de fev/20 (89.264 passageiros).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</si>
</sst>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50342</v>
      </c>
      <c r="C7" s="10">
        <f>C8+C11</f>
        <v>70400</v>
      </c>
      <c r="D7" s="10">
        <f aca="true" t="shared" si="0" ref="D7:K7">D8+D11</f>
        <v>188012</v>
      </c>
      <c r="E7" s="10">
        <f t="shared" si="0"/>
        <v>171192</v>
      </c>
      <c r="F7" s="10">
        <f t="shared" si="0"/>
        <v>180697</v>
      </c>
      <c r="G7" s="10">
        <f t="shared" si="0"/>
        <v>90390</v>
      </c>
      <c r="H7" s="10">
        <f t="shared" si="0"/>
        <v>42256</v>
      </c>
      <c r="I7" s="10">
        <f t="shared" si="0"/>
        <v>76903</v>
      </c>
      <c r="J7" s="10">
        <f t="shared" si="0"/>
        <v>62601</v>
      </c>
      <c r="K7" s="10">
        <f t="shared" si="0"/>
        <v>138992</v>
      </c>
      <c r="L7" s="10">
        <f>SUM(B7:K7)</f>
        <v>1071785</v>
      </c>
      <c r="M7" s="11"/>
    </row>
    <row r="8" spans="1:13" ht="17.25" customHeight="1">
      <c r="A8" s="12" t="s">
        <v>18</v>
      </c>
      <c r="B8" s="13">
        <f>B9+B10</f>
        <v>3055</v>
      </c>
      <c r="C8" s="13">
        <f aca="true" t="shared" si="1" ref="C8:K8">C9+C10</f>
        <v>4664</v>
      </c>
      <c r="D8" s="13">
        <f t="shared" si="1"/>
        <v>11518</v>
      </c>
      <c r="E8" s="13">
        <f t="shared" si="1"/>
        <v>9285</v>
      </c>
      <c r="F8" s="13">
        <f t="shared" si="1"/>
        <v>9562</v>
      </c>
      <c r="G8" s="13">
        <f t="shared" si="1"/>
        <v>5580</v>
      </c>
      <c r="H8" s="13">
        <f t="shared" si="1"/>
        <v>2435</v>
      </c>
      <c r="I8" s="13">
        <f t="shared" si="1"/>
        <v>3342</v>
      </c>
      <c r="J8" s="13">
        <f t="shared" si="1"/>
        <v>3025</v>
      </c>
      <c r="K8" s="13">
        <f t="shared" si="1"/>
        <v>7539</v>
      </c>
      <c r="L8" s="13">
        <f>SUM(B8:K8)</f>
        <v>60005</v>
      </c>
      <c r="M8"/>
    </row>
    <row r="9" spans="1:13" ht="17.25" customHeight="1">
      <c r="A9" s="14" t="s">
        <v>19</v>
      </c>
      <c r="B9" s="15">
        <v>3054</v>
      </c>
      <c r="C9" s="15">
        <v>4664</v>
      </c>
      <c r="D9" s="15">
        <v>11518</v>
      </c>
      <c r="E9" s="15">
        <v>9285</v>
      </c>
      <c r="F9" s="15">
        <v>9562</v>
      </c>
      <c r="G9" s="15">
        <v>5580</v>
      </c>
      <c r="H9" s="15">
        <v>2433</v>
      </c>
      <c r="I9" s="15">
        <v>3342</v>
      </c>
      <c r="J9" s="15">
        <v>3025</v>
      </c>
      <c r="K9" s="15">
        <v>7539</v>
      </c>
      <c r="L9" s="13">
        <f>SUM(B9:K9)</f>
        <v>60002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47287</v>
      </c>
      <c r="C11" s="15">
        <v>65736</v>
      </c>
      <c r="D11" s="15">
        <v>176494</v>
      </c>
      <c r="E11" s="15">
        <v>161907</v>
      </c>
      <c r="F11" s="15">
        <v>171135</v>
      </c>
      <c r="G11" s="15">
        <v>84810</v>
      </c>
      <c r="H11" s="15">
        <v>39821</v>
      </c>
      <c r="I11" s="15">
        <v>73561</v>
      </c>
      <c r="J11" s="15">
        <v>59576</v>
      </c>
      <c r="K11" s="15">
        <v>131453</v>
      </c>
      <c r="L11" s="13">
        <f>SUM(B11:K11)</f>
        <v>1011780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2.355651409586808</v>
      </c>
      <c r="C15" s="22">
        <v>2.171783938642742</v>
      </c>
      <c r="D15" s="22">
        <v>2.138606230062133</v>
      </c>
      <c r="E15" s="22">
        <v>1.951802137357847</v>
      </c>
      <c r="F15" s="22">
        <v>1.798513775802293</v>
      </c>
      <c r="G15" s="22">
        <v>2.299546822215232</v>
      </c>
      <c r="H15" s="22">
        <v>2.135177390494518</v>
      </c>
      <c r="I15" s="22">
        <v>2.097175967001182</v>
      </c>
      <c r="J15" s="22">
        <v>2.973079790038471</v>
      </c>
      <c r="K15" s="22">
        <v>2.068138043151737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686259.83</v>
      </c>
      <c r="C17" s="25">
        <f aca="true" t="shared" si="2" ref="C17:L17">C18+C19+C20+C21+C22</f>
        <v>480320.83</v>
      </c>
      <c r="D17" s="25">
        <f t="shared" si="2"/>
        <v>1506210.79</v>
      </c>
      <c r="E17" s="25">
        <f t="shared" si="2"/>
        <v>1265317.8099999998</v>
      </c>
      <c r="F17" s="25">
        <f t="shared" si="2"/>
        <v>1098786.0600000003</v>
      </c>
      <c r="G17" s="25">
        <f t="shared" si="2"/>
        <v>773725.6799999999</v>
      </c>
      <c r="H17" s="25">
        <f t="shared" si="2"/>
        <v>370749.73000000004</v>
      </c>
      <c r="I17" s="25">
        <f t="shared" si="2"/>
        <v>539778.54</v>
      </c>
      <c r="J17" s="25">
        <f t="shared" si="2"/>
        <v>680981.49</v>
      </c>
      <c r="K17" s="25">
        <f t="shared" si="2"/>
        <v>857477.54</v>
      </c>
      <c r="L17" s="25">
        <f t="shared" si="2"/>
        <v>8259608.3</v>
      </c>
      <c r="M17"/>
    </row>
    <row r="18" spans="1:13" ht="17.25" customHeight="1">
      <c r="A18" s="26" t="s">
        <v>25</v>
      </c>
      <c r="B18" s="33">
        <f aca="true" t="shared" si="3" ref="B18:K18">ROUND(B13*B7,2)</f>
        <v>289783.65</v>
      </c>
      <c r="C18" s="33">
        <f t="shared" si="3"/>
        <v>218352.64</v>
      </c>
      <c r="D18" s="33">
        <f t="shared" si="3"/>
        <v>694478.73</v>
      </c>
      <c r="E18" s="33">
        <f t="shared" si="3"/>
        <v>639504.84</v>
      </c>
      <c r="F18" s="33">
        <f t="shared" si="3"/>
        <v>597528.84</v>
      </c>
      <c r="G18" s="33">
        <f t="shared" si="3"/>
        <v>328450.14</v>
      </c>
      <c r="H18" s="33">
        <f t="shared" si="3"/>
        <v>169176.12</v>
      </c>
      <c r="I18" s="33">
        <f t="shared" si="3"/>
        <v>255725.55</v>
      </c>
      <c r="J18" s="33">
        <f t="shared" si="3"/>
        <v>224136.62</v>
      </c>
      <c r="K18" s="33">
        <f t="shared" si="3"/>
        <v>406315.31</v>
      </c>
      <c r="L18" s="33">
        <f>SUM(B18:K18)</f>
        <v>3823452.44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392845.61</v>
      </c>
      <c r="C19" s="33">
        <f t="shared" si="4"/>
        <v>255862.12</v>
      </c>
      <c r="D19" s="33">
        <f t="shared" si="4"/>
        <v>790737.81</v>
      </c>
      <c r="E19" s="33">
        <f t="shared" si="4"/>
        <v>608682.07</v>
      </c>
      <c r="F19" s="33">
        <f t="shared" si="4"/>
        <v>477135.01</v>
      </c>
      <c r="G19" s="33">
        <f t="shared" si="4"/>
        <v>426836.34</v>
      </c>
      <c r="H19" s="33">
        <f t="shared" si="4"/>
        <v>192044.91</v>
      </c>
      <c r="I19" s="33">
        <f t="shared" si="4"/>
        <v>280575.93</v>
      </c>
      <c r="J19" s="33">
        <f t="shared" si="4"/>
        <v>442239.44</v>
      </c>
      <c r="K19" s="33">
        <f t="shared" si="4"/>
        <v>434000.84</v>
      </c>
      <c r="L19" s="33">
        <f>SUM(B19:K19)</f>
        <v>4300960.08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-92923.52</v>
      </c>
      <c r="C25" s="33">
        <f t="shared" si="5"/>
        <v>-20937.899999999998</v>
      </c>
      <c r="D25" s="33">
        <f t="shared" si="5"/>
        <v>-105242.26</v>
      </c>
      <c r="E25" s="33">
        <f t="shared" si="5"/>
        <v>-1679581.8800000001</v>
      </c>
      <c r="F25" s="33">
        <f t="shared" si="5"/>
        <v>-1250858.82</v>
      </c>
      <c r="G25" s="33">
        <f t="shared" si="5"/>
        <v>-624070.01</v>
      </c>
      <c r="H25" s="33">
        <f t="shared" si="5"/>
        <v>-16471.850000000002</v>
      </c>
      <c r="I25" s="33">
        <f t="shared" si="5"/>
        <v>-841569.33</v>
      </c>
      <c r="J25" s="33">
        <f t="shared" si="5"/>
        <v>-12714.86</v>
      </c>
      <c r="K25" s="33">
        <f t="shared" si="5"/>
        <v>-34672.159999999996</v>
      </c>
      <c r="L25" s="33">
        <f aca="true" t="shared" si="6" ref="L25:L31">SUM(B25:K25)</f>
        <v>-4679042.59</v>
      </c>
      <c r="M25"/>
    </row>
    <row r="26" spans="1:13" ht="18.75" customHeight="1">
      <c r="A26" s="27" t="s">
        <v>31</v>
      </c>
      <c r="B26" s="33">
        <f>B27+B28+B29+B30</f>
        <v>-13437.6</v>
      </c>
      <c r="C26" s="33">
        <f aca="true" t="shared" si="7" ref="C26:K26">C27+C28+C29+C30</f>
        <v>-20521.6</v>
      </c>
      <c r="D26" s="33">
        <f t="shared" si="7"/>
        <v>-50679.2</v>
      </c>
      <c r="E26" s="33">
        <f t="shared" si="7"/>
        <v>-40854</v>
      </c>
      <c r="F26" s="33">
        <f t="shared" si="7"/>
        <v>-42072.8</v>
      </c>
      <c r="G26" s="33">
        <f t="shared" si="7"/>
        <v>-24552</v>
      </c>
      <c r="H26" s="33">
        <f t="shared" si="7"/>
        <v>-10705.2</v>
      </c>
      <c r="I26" s="33">
        <f t="shared" si="7"/>
        <v>-20422.35</v>
      </c>
      <c r="J26" s="33">
        <f t="shared" si="7"/>
        <v>-13310</v>
      </c>
      <c r="K26" s="33">
        <f t="shared" si="7"/>
        <v>-33171.6</v>
      </c>
      <c r="L26" s="33">
        <f t="shared" si="6"/>
        <v>-269726.35000000003</v>
      </c>
      <c r="M26"/>
    </row>
    <row r="27" spans="1:13" s="36" customFormat="1" ht="18.75" customHeight="1">
      <c r="A27" s="34" t="s">
        <v>58</v>
      </c>
      <c r="B27" s="33">
        <f>-ROUND((B9)*$E$3,2)</f>
        <v>-13437.6</v>
      </c>
      <c r="C27" s="33">
        <f aca="true" t="shared" si="8" ref="C27:K27">-ROUND((C9)*$E$3,2)</f>
        <v>-20521.6</v>
      </c>
      <c r="D27" s="33">
        <f t="shared" si="8"/>
        <v>-50679.2</v>
      </c>
      <c r="E27" s="33">
        <f t="shared" si="8"/>
        <v>-40854</v>
      </c>
      <c r="F27" s="33">
        <f t="shared" si="8"/>
        <v>-42072.8</v>
      </c>
      <c r="G27" s="33">
        <f t="shared" si="8"/>
        <v>-24552</v>
      </c>
      <c r="H27" s="33">
        <f t="shared" si="8"/>
        <v>-10705.2</v>
      </c>
      <c r="I27" s="33">
        <f t="shared" si="8"/>
        <v>-14704.8</v>
      </c>
      <c r="J27" s="33">
        <f t="shared" si="8"/>
        <v>-13310</v>
      </c>
      <c r="K27" s="33">
        <f t="shared" si="8"/>
        <v>-33171.6</v>
      </c>
      <c r="L27" s="33">
        <f t="shared" si="6"/>
        <v>-264008.8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-5706.29</v>
      </c>
      <c r="J30" s="17">
        <v>0</v>
      </c>
      <c r="K30" s="17">
        <v>0</v>
      </c>
      <c r="L30" s="33">
        <f t="shared" si="6"/>
        <v>-5706.29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-1639444.35</v>
      </c>
      <c r="F31" s="38">
        <f t="shared" si="9"/>
        <v>-1104000</v>
      </c>
      <c r="G31" s="38">
        <f t="shared" si="9"/>
        <v>-610000</v>
      </c>
      <c r="H31" s="38">
        <f t="shared" si="9"/>
        <v>-7638.25</v>
      </c>
      <c r="I31" s="38">
        <f t="shared" si="9"/>
        <v>-821000</v>
      </c>
      <c r="J31" s="38">
        <f t="shared" si="9"/>
        <v>0</v>
      </c>
      <c r="K31" s="38">
        <f t="shared" si="9"/>
        <v>0</v>
      </c>
      <c r="L31" s="33">
        <f t="shared" si="6"/>
        <v>-4261568.52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940000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17">
        <v>0</v>
      </c>
      <c r="C44" s="33">
        <v>-416.3</v>
      </c>
      <c r="D44" s="33">
        <v>-54563.06</v>
      </c>
      <c r="E44" s="33">
        <v>716.47</v>
      </c>
      <c r="F44" s="33">
        <v>-104786.02</v>
      </c>
      <c r="G44" s="33">
        <v>10481.99</v>
      </c>
      <c r="H44" s="33">
        <v>1871.6</v>
      </c>
      <c r="I44" s="33">
        <v>-146.98</v>
      </c>
      <c r="J44" s="33">
        <v>595.14</v>
      </c>
      <c r="K44" s="33">
        <v>-1500.56</v>
      </c>
      <c r="L44" s="33">
        <f t="shared" si="10"/>
        <v>-147747.72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593336.3099999999</v>
      </c>
      <c r="C46" s="41">
        <f t="shared" si="11"/>
        <v>459382.93</v>
      </c>
      <c r="D46" s="41">
        <f t="shared" si="11"/>
        <v>1400968.53</v>
      </c>
      <c r="E46" s="41">
        <f>+E44</f>
        <v>716.47</v>
      </c>
      <c r="F46" s="41">
        <v>5185.93</v>
      </c>
      <c r="G46" s="41">
        <f t="shared" si="11"/>
        <v>149655.66999999993</v>
      </c>
      <c r="H46" s="41">
        <f t="shared" si="11"/>
        <v>354277.88000000006</v>
      </c>
      <c r="I46" s="41">
        <f>IF($I$17+$I$25+$I$38+$I$47&lt;0,0,$I$17+$I$25+$I$47)</f>
        <v>0</v>
      </c>
      <c r="J46" s="41">
        <f t="shared" si="11"/>
        <v>668266.63</v>
      </c>
      <c r="K46" s="41">
        <f t="shared" si="11"/>
        <v>822805.38</v>
      </c>
      <c r="L46" s="42">
        <f>SUM(B46:K46)</f>
        <v>4454595.73</v>
      </c>
      <c r="M46" s="43"/>
    </row>
    <row r="47" spans="1:13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  <c r="M47" s="62"/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33">
        <v>-414980.55</v>
      </c>
      <c r="F48" s="33">
        <v>-157258.69</v>
      </c>
      <c r="G48" s="18">
        <v>0</v>
      </c>
      <c r="H48" s="18">
        <v>0</v>
      </c>
      <c r="I48" s="33">
        <f>IF($I$17+$I$25+$I$38+$I$47&gt;0,0,$I$17+$I$25+$I$47)</f>
        <v>-301790.7899999999</v>
      </c>
      <c r="J48" s="18">
        <v>0</v>
      </c>
      <c r="K48" s="18">
        <v>0</v>
      </c>
      <c r="L48" s="42">
        <f>SUM(B48:K48)</f>
        <v>-874030.0299999999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593336.32</v>
      </c>
      <c r="C52" s="41">
        <f aca="true" t="shared" si="12" ref="C52:J52">SUM(C53:C64)</f>
        <v>459382.92</v>
      </c>
      <c r="D52" s="41">
        <f t="shared" si="12"/>
        <v>1400968.52</v>
      </c>
      <c r="E52" s="41">
        <f t="shared" si="12"/>
        <v>716.47</v>
      </c>
      <c r="F52" s="41">
        <f t="shared" si="12"/>
        <v>5185.93</v>
      </c>
      <c r="G52" s="41">
        <f t="shared" si="12"/>
        <v>149655.67</v>
      </c>
      <c r="H52" s="41">
        <f t="shared" si="12"/>
        <v>354277.88</v>
      </c>
      <c r="I52" s="41">
        <f t="shared" si="12"/>
        <v>0</v>
      </c>
      <c r="J52" s="41">
        <f t="shared" si="12"/>
        <v>668266.63</v>
      </c>
      <c r="K52" s="41">
        <f>SUM(K53:K66)</f>
        <v>822805.39</v>
      </c>
      <c r="L52" s="47">
        <f>SUM(B52:K52)</f>
        <v>4454595.7299999995</v>
      </c>
      <c r="M52" s="40"/>
    </row>
    <row r="53" spans="1:13" ht="18.75" customHeight="1">
      <c r="A53" s="48" t="s">
        <v>51</v>
      </c>
      <c r="B53" s="49">
        <v>593336.32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593336.32</v>
      </c>
      <c r="M53" s="40"/>
    </row>
    <row r="54" spans="1:12" ht="18.75" customHeight="1">
      <c r="A54" s="48" t="s">
        <v>61</v>
      </c>
      <c r="B54" s="17">
        <v>0</v>
      </c>
      <c r="C54" s="49">
        <v>401638.49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401638.49</v>
      </c>
    </row>
    <row r="55" spans="1:12" ht="18.75" customHeight="1">
      <c r="A55" s="48" t="s">
        <v>62</v>
      </c>
      <c r="B55" s="17">
        <v>0</v>
      </c>
      <c r="C55" s="49">
        <v>57744.43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57744.43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1400968.52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1400968.52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716.47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716.47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5185.93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5185.93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149655.67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149655.67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354277.88</v>
      </c>
      <c r="I60" s="17">
        <v>0</v>
      </c>
      <c r="J60" s="17">
        <v>0</v>
      </c>
      <c r="K60" s="17">
        <v>0</v>
      </c>
      <c r="L60" s="47">
        <f t="shared" si="13"/>
        <v>354277.88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0</v>
      </c>
      <c r="J61" s="17">
        <v>0</v>
      </c>
      <c r="K61" s="17">
        <v>0</v>
      </c>
      <c r="L61" s="47">
        <f t="shared" si="13"/>
        <v>0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668266.63</v>
      </c>
      <c r="K62" s="17">
        <v>0</v>
      </c>
      <c r="L62" s="47">
        <f t="shared" si="13"/>
        <v>668266.63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473853.62</v>
      </c>
      <c r="L63" s="47">
        <f t="shared" si="13"/>
        <v>473853.62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348951.77</v>
      </c>
      <c r="L64" s="47">
        <f t="shared" si="13"/>
        <v>348951.77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55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2020-03-31T15:28:50Z</dcterms:modified>
  <cp:category/>
  <cp:version/>
  <cp:contentType/>
  <cp:contentStatus/>
</cp:coreProperties>
</file>