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<sst xmlns="http://schemas.openxmlformats.org/spreadsheetml/2006/main" count="77" uniqueCount="76">
  <si>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</si>
  <si>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</si>
  <si>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</si>
  <si>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</si>
  <si>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</si>
  <si>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</si>
  <si>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</si>
  <si>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</si>
  <si>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</si>
  <si>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</si>
  <si>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</si>
  <si>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</si>
  <si>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</si>
  <si>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</si>
  <si>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</si>
  <si>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</si>
  <si>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</si>
  <si>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</si>
  <si>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</si>
  <si>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</si>
  <si>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</si>
  <si>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</si>
  <si>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</si>
  <si>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</si>
  <si>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</si>
  <si>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</si>
  <si>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</si>
  <si>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</si>
  <si>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</si>
  <si>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</si>
  <si>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</si>
  <si>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</si>
  <si>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</si>
  <si>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</si>
  <si>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</si>
  <si>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</si>
  <si>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</si>
  <si>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</si>
  <si>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</si>
  <si>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</si>
  <si>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</si>
  <si>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</si>
  <si>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</si>
  <si>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</si>
  <si>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</si>
  <si>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</si>
  <si>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</si>
  <si>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</si>
  <si>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</si>
  <si>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</si>
  <si>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</si>
  <si>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</si>
  <si>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</si>
  <si>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</si>
  <si>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</si>
  <si>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</si>
  <si>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</si>
  <si>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</si>
  <si>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</si>
  <si>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</si>
  <si>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</si>
  <si>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</si>
  <si>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</si>
  <si>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</si>
  <si>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</si>
  <si>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</si>
  <si>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</si>
  <si>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</si>
  <si>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</si>
  <si>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</si>
  <si>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</si>
  <si>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</si>
  <si>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</si>
  <si>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</si>
  <si>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</si>
  <si>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21/03/20 - VENCIMENTO 27/03/20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</si>
</sst>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20409</v>
      </c>
      <c r="C7" s="10">
        <f>C8+C11</f>
        <v>30911</v>
      </c>
      <c r="D7" s="10">
        <f aca="true" t="shared" si="0" ref="D7:K7">D8+D11</f>
        <v>81814</v>
      </c>
      <c r="E7" s="10">
        <f t="shared" si="0"/>
        <v>80536</v>
      </c>
      <c r="F7" s="10">
        <f t="shared" si="0"/>
        <v>85467</v>
      </c>
      <c r="G7" s="10">
        <f t="shared" si="0"/>
        <v>36432</v>
      </c>
      <c r="H7" s="10">
        <f t="shared" si="0"/>
        <v>16496</v>
      </c>
      <c r="I7" s="10">
        <f t="shared" si="0"/>
        <v>36456</v>
      </c>
      <c r="J7" s="10">
        <f t="shared" si="0"/>
        <v>22282</v>
      </c>
      <c r="K7" s="10">
        <f t="shared" si="0"/>
        <v>62091</v>
      </c>
      <c r="L7" s="10">
        <f>SUM(B7:K7)</f>
        <v>472894</v>
      </c>
      <c r="M7" s="11"/>
    </row>
    <row r="8" spans="1:13" ht="17.25" customHeight="1">
      <c r="A8" s="12" t="s">
        <v>18</v>
      </c>
      <c r="B8" s="13">
        <f>B9+B10</f>
        <v>1511</v>
      </c>
      <c r="C8" s="13">
        <f aca="true" t="shared" si="1" ref="C8:K8">C9+C10</f>
        <v>2468</v>
      </c>
      <c r="D8" s="13">
        <f t="shared" si="1"/>
        <v>6112</v>
      </c>
      <c r="E8" s="13">
        <f t="shared" si="1"/>
        <v>5619</v>
      </c>
      <c r="F8" s="13">
        <f t="shared" si="1"/>
        <v>5794</v>
      </c>
      <c r="G8" s="13">
        <f t="shared" si="1"/>
        <v>2651</v>
      </c>
      <c r="H8" s="13">
        <f t="shared" si="1"/>
        <v>1194</v>
      </c>
      <c r="I8" s="13">
        <f t="shared" si="1"/>
        <v>1795</v>
      </c>
      <c r="J8" s="13">
        <f t="shared" si="1"/>
        <v>1039</v>
      </c>
      <c r="K8" s="13">
        <f t="shared" si="1"/>
        <v>3753</v>
      </c>
      <c r="L8" s="13">
        <f>SUM(B8:K8)</f>
        <v>31936</v>
      </c>
      <c r="M8"/>
    </row>
    <row r="9" spans="1:13" ht="17.25" customHeight="1">
      <c r="A9" s="14" t="s">
        <v>19</v>
      </c>
      <c r="B9" s="15">
        <v>1511</v>
      </c>
      <c r="C9" s="15">
        <v>2468</v>
      </c>
      <c r="D9" s="15">
        <v>6112</v>
      </c>
      <c r="E9" s="15">
        <v>5619</v>
      </c>
      <c r="F9" s="15">
        <v>5794</v>
      </c>
      <c r="G9" s="15">
        <v>2651</v>
      </c>
      <c r="H9" s="15">
        <v>1194</v>
      </c>
      <c r="I9" s="15">
        <v>1795</v>
      </c>
      <c r="J9" s="15">
        <v>1039</v>
      </c>
      <c r="K9" s="15">
        <v>3753</v>
      </c>
      <c r="L9" s="13">
        <f>SUM(B9:K9)</f>
        <v>31936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18898</v>
      </c>
      <c r="C11" s="15">
        <v>28443</v>
      </c>
      <c r="D11" s="15">
        <v>75702</v>
      </c>
      <c r="E11" s="15">
        <v>74917</v>
      </c>
      <c r="F11" s="15">
        <v>79673</v>
      </c>
      <c r="G11" s="15">
        <v>33781</v>
      </c>
      <c r="H11" s="15">
        <v>15302</v>
      </c>
      <c r="I11" s="15">
        <v>34661</v>
      </c>
      <c r="J11" s="15">
        <v>21243</v>
      </c>
      <c r="K11" s="15">
        <v>58338</v>
      </c>
      <c r="L11" s="13">
        <f>SUM(B11:K11)</f>
        <v>440958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2.355651409586808</v>
      </c>
      <c r="C15" s="22">
        <v>2.171783938642742</v>
      </c>
      <c r="D15" s="22">
        <v>2.138606230062133</v>
      </c>
      <c r="E15" s="22">
        <v>1.951802137357847</v>
      </c>
      <c r="F15" s="22">
        <v>1.798513775802293</v>
      </c>
      <c r="G15" s="22">
        <v>2.299546822215232</v>
      </c>
      <c r="H15" s="22">
        <v>2.135177390494518</v>
      </c>
      <c r="I15" s="22">
        <v>2.097175967001182</v>
      </c>
      <c r="J15" s="22">
        <v>2.973079790038471</v>
      </c>
      <c r="K15" s="22">
        <v>2.068138043151737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280373.27</v>
      </c>
      <c r="C17" s="25">
        <f aca="true" t="shared" si="2" ref="C17:L17">C18+C19+C20+C21+C22</f>
        <v>214322.73</v>
      </c>
      <c r="D17" s="25">
        <f t="shared" si="2"/>
        <v>667290.78</v>
      </c>
      <c r="E17" s="25">
        <f t="shared" si="2"/>
        <v>604331.12</v>
      </c>
      <c r="F17" s="25">
        <f t="shared" si="2"/>
        <v>532422.27</v>
      </c>
      <c r="G17" s="25">
        <f t="shared" si="2"/>
        <v>322860.01</v>
      </c>
      <c r="H17" s="25">
        <f t="shared" si="2"/>
        <v>150543.05</v>
      </c>
      <c r="I17" s="25">
        <f t="shared" si="2"/>
        <v>257711.7</v>
      </c>
      <c r="J17" s="25">
        <f t="shared" si="2"/>
        <v>251793.19</v>
      </c>
      <c r="K17" s="25">
        <f t="shared" si="2"/>
        <v>392550.41000000003</v>
      </c>
      <c r="L17" s="25">
        <f t="shared" si="2"/>
        <v>3674198.5299999993</v>
      </c>
      <c r="M17"/>
    </row>
    <row r="18" spans="1:13" ht="17.25" customHeight="1">
      <c r="A18" s="26" t="s">
        <v>25</v>
      </c>
      <c r="B18" s="33">
        <f aca="true" t="shared" si="3" ref="B18:K18">ROUND(B13*B7,2)</f>
        <v>117480.33</v>
      </c>
      <c r="C18" s="33">
        <f t="shared" si="3"/>
        <v>95873.56</v>
      </c>
      <c r="D18" s="33">
        <f t="shared" si="3"/>
        <v>302204.55</v>
      </c>
      <c r="E18" s="33">
        <f t="shared" si="3"/>
        <v>300850.28</v>
      </c>
      <c r="F18" s="33">
        <f t="shared" si="3"/>
        <v>282622.28</v>
      </c>
      <c r="G18" s="33">
        <f t="shared" si="3"/>
        <v>132382.96</v>
      </c>
      <c r="H18" s="33">
        <f t="shared" si="3"/>
        <v>66043.39</v>
      </c>
      <c r="I18" s="33">
        <f t="shared" si="3"/>
        <v>121227.14</v>
      </c>
      <c r="J18" s="33">
        <f t="shared" si="3"/>
        <v>79778.47</v>
      </c>
      <c r="K18" s="33">
        <f t="shared" si="3"/>
        <v>181510.62</v>
      </c>
      <c r="L18" s="33">
        <f>SUM(B18:K18)</f>
        <v>1679973.5799999996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159262.37</v>
      </c>
      <c r="C19" s="33">
        <f t="shared" si="4"/>
        <v>112343.1</v>
      </c>
      <c r="D19" s="33">
        <f t="shared" si="4"/>
        <v>344091.98</v>
      </c>
      <c r="E19" s="33">
        <f t="shared" si="4"/>
        <v>286349.94</v>
      </c>
      <c r="F19" s="33">
        <f t="shared" si="4"/>
        <v>225677.78</v>
      </c>
      <c r="G19" s="33">
        <f t="shared" si="4"/>
        <v>172037.85</v>
      </c>
      <c r="H19" s="33">
        <f t="shared" si="4"/>
        <v>74970.96</v>
      </c>
      <c r="I19" s="33">
        <f t="shared" si="4"/>
        <v>133007.5</v>
      </c>
      <c r="J19" s="33">
        <f t="shared" si="4"/>
        <v>157409.29</v>
      </c>
      <c r="K19" s="33">
        <f t="shared" si="4"/>
        <v>193878.4</v>
      </c>
      <c r="L19" s="33">
        <f>SUM(B19:K19)</f>
        <v>1859029.17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-26134.32</v>
      </c>
      <c r="C25" s="33">
        <f t="shared" si="5"/>
        <v>-10859.2</v>
      </c>
      <c r="D25" s="33">
        <f t="shared" si="5"/>
        <v>-26892.8</v>
      </c>
      <c r="E25" s="33">
        <f t="shared" si="5"/>
        <v>-29167.949999999997</v>
      </c>
      <c r="F25" s="33">
        <f t="shared" si="5"/>
        <v>-25493.6</v>
      </c>
      <c r="G25" s="33">
        <f t="shared" si="5"/>
        <v>-11664.4</v>
      </c>
      <c r="H25" s="33">
        <f t="shared" si="5"/>
        <v>-12891.85</v>
      </c>
      <c r="I25" s="33">
        <f t="shared" si="5"/>
        <v>-7898</v>
      </c>
      <c r="J25" s="33">
        <f t="shared" si="5"/>
        <v>-4571.6</v>
      </c>
      <c r="K25" s="33">
        <f t="shared" si="5"/>
        <v>-16513.2</v>
      </c>
      <c r="L25" s="33">
        <f aca="true" t="shared" si="6" ref="L25:L31">SUM(B25:K25)</f>
        <v>-172086.92</v>
      </c>
      <c r="M25"/>
    </row>
    <row r="26" spans="1:13" ht="18.75" customHeight="1">
      <c r="A26" s="27" t="s">
        <v>31</v>
      </c>
      <c r="B26" s="33">
        <f>B27+B28+B29+B30</f>
        <v>-6648.4</v>
      </c>
      <c r="C26" s="33">
        <f aca="true" t="shared" si="7" ref="C26:K26">C27+C28+C29+C30</f>
        <v>-10859.2</v>
      </c>
      <c r="D26" s="33">
        <f t="shared" si="7"/>
        <v>-26892.8</v>
      </c>
      <c r="E26" s="33">
        <f t="shared" si="7"/>
        <v>-24723.6</v>
      </c>
      <c r="F26" s="33">
        <f t="shared" si="7"/>
        <v>-25493.6</v>
      </c>
      <c r="G26" s="33">
        <f t="shared" si="7"/>
        <v>-11664.4</v>
      </c>
      <c r="H26" s="33">
        <f t="shared" si="7"/>
        <v>-5253.6</v>
      </c>
      <c r="I26" s="33">
        <f t="shared" si="7"/>
        <v>-7898</v>
      </c>
      <c r="J26" s="33">
        <f t="shared" si="7"/>
        <v>-4571.6</v>
      </c>
      <c r="K26" s="33">
        <f t="shared" si="7"/>
        <v>-16513.2</v>
      </c>
      <c r="L26" s="33">
        <f t="shared" si="6"/>
        <v>-140518.40000000002</v>
      </c>
      <c r="M26"/>
    </row>
    <row r="27" spans="1:13" s="36" customFormat="1" ht="18.75" customHeight="1">
      <c r="A27" s="34" t="s">
        <v>60</v>
      </c>
      <c r="B27" s="33">
        <f>-ROUND((B9)*$E$3,2)</f>
        <v>-6648.4</v>
      </c>
      <c r="C27" s="33">
        <f aca="true" t="shared" si="8" ref="C27:K27">-ROUND((C9)*$E$3,2)</f>
        <v>-10859.2</v>
      </c>
      <c r="D27" s="33">
        <f t="shared" si="8"/>
        <v>-26892.8</v>
      </c>
      <c r="E27" s="33">
        <f t="shared" si="8"/>
        <v>-24723.6</v>
      </c>
      <c r="F27" s="33">
        <f t="shared" si="8"/>
        <v>-25493.6</v>
      </c>
      <c r="G27" s="33">
        <f t="shared" si="8"/>
        <v>-11664.4</v>
      </c>
      <c r="H27" s="33">
        <f t="shared" si="8"/>
        <v>-5253.6</v>
      </c>
      <c r="I27" s="33">
        <f t="shared" si="8"/>
        <v>-7898</v>
      </c>
      <c r="J27" s="33">
        <f t="shared" si="8"/>
        <v>-4571.6</v>
      </c>
      <c r="K27" s="33">
        <f t="shared" si="8"/>
        <v>-16513.2</v>
      </c>
      <c r="L27" s="33">
        <f t="shared" si="6"/>
        <v>-140518.40000000002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254238.95</v>
      </c>
      <c r="C46" s="41">
        <f t="shared" si="11"/>
        <v>203463.53</v>
      </c>
      <c r="D46" s="41">
        <f t="shared" si="11"/>
        <v>640397.98</v>
      </c>
      <c r="E46" s="41">
        <f>IF(E17+E25+E47&lt;0,0,E17+E25+E47)</f>
        <v>160182.62000000005</v>
      </c>
      <c r="F46" s="41">
        <f>IF(F17+F25+F47&lt;0,0,F17+F25+F47)</f>
        <v>349669.98000000004</v>
      </c>
      <c r="G46" s="41">
        <f t="shared" si="11"/>
        <v>311195.61</v>
      </c>
      <c r="H46" s="41">
        <f t="shared" si="11"/>
        <v>137651.19999999998</v>
      </c>
      <c r="I46" s="41">
        <f>IF(I17+I25+I47&lt;0,0,I17+I25+I47)</f>
        <v>0</v>
      </c>
      <c r="J46" s="41">
        <f t="shared" si="11"/>
        <v>247221.59</v>
      </c>
      <c r="K46" s="41">
        <f t="shared" si="11"/>
        <v>376037.21</v>
      </c>
      <c r="L46" s="42">
        <f>SUM(B46:K46)</f>
        <v>2680058.67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42">
        <v>-414980.55</v>
      </c>
      <c r="F47" s="42">
        <v>-157258.69</v>
      </c>
      <c r="G47" s="18">
        <v>0</v>
      </c>
      <c r="H47" s="18">
        <v>0</v>
      </c>
      <c r="I47" s="42">
        <v>-301790.7899999999</v>
      </c>
      <c r="J47" s="18">
        <v>0</v>
      </c>
      <c r="K47" s="18">
        <v>0</v>
      </c>
      <c r="L47" s="42">
        <f>SUM(B47:K47)</f>
        <v>-874030.0299999999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41">
        <f>IF(E17+E25+E47&gt;0,0,E17+E25+E47)</f>
        <v>0</v>
      </c>
      <c r="F48" s="41">
        <f>IF(F17+F25+F47&gt;0,0,F17+F25+F47)</f>
        <v>0</v>
      </c>
      <c r="G48" s="18">
        <v>0</v>
      </c>
      <c r="H48" s="18">
        <v>0</v>
      </c>
      <c r="I48" s="42">
        <f>IF(I17+I25+I47&gt;0,0,I17+I25+I47)</f>
        <v>-51977.08999999991</v>
      </c>
      <c r="J48" s="18">
        <v>0</v>
      </c>
      <c r="K48" s="18">
        <v>0</v>
      </c>
      <c r="L48" s="42">
        <f>SUM(C48:K48)</f>
        <v>-51977.08999999991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254238.95</v>
      </c>
      <c r="C52" s="41">
        <f aca="true" t="shared" si="12" ref="C52:J52">SUM(C53:C64)</f>
        <v>203463.52000000002</v>
      </c>
      <c r="D52" s="41">
        <f t="shared" si="12"/>
        <v>640397.99</v>
      </c>
      <c r="E52" s="41">
        <f t="shared" si="12"/>
        <v>160182.63</v>
      </c>
      <c r="F52" s="41">
        <f t="shared" si="12"/>
        <v>349669.98</v>
      </c>
      <c r="G52" s="41">
        <f t="shared" si="12"/>
        <v>311195.61</v>
      </c>
      <c r="H52" s="41">
        <f t="shared" si="12"/>
        <v>137651.2</v>
      </c>
      <c r="I52" s="41">
        <f t="shared" si="12"/>
        <v>0</v>
      </c>
      <c r="J52" s="41">
        <f t="shared" si="12"/>
        <v>247221.59</v>
      </c>
      <c r="K52" s="41">
        <f>SUM(K53:K66)</f>
        <v>376037.20999999996</v>
      </c>
      <c r="L52" s="47">
        <f>SUM(B52:K52)</f>
        <v>2680058.6799999997</v>
      </c>
      <c r="M52" s="40"/>
    </row>
    <row r="53" spans="1:13" ht="18.75" customHeight="1">
      <c r="A53" s="48" t="s">
        <v>52</v>
      </c>
      <c r="B53" s="49">
        <v>254238.95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254238.95</v>
      </c>
      <c r="M53" s="40"/>
    </row>
    <row r="54" spans="1:12" ht="18.75" customHeight="1">
      <c r="A54" s="48" t="s">
        <v>63</v>
      </c>
      <c r="B54" s="17">
        <v>0</v>
      </c>
      <c r="C54" s="49">
        <v>177705.04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177705.04</v>
      </c>
    </row>
    <row r="55" spans="1:12" ht="18.75" customHeight="1">
      <c r="A55" s="48" t="s">
        <v>64</v>
      </c>
      <c r="B55" s="17">
        <v>0</v>
      </c>
      <c r="C55" s="49">
        <v>25758.48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25758.48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640397.99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640397.99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160182.63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160182.63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349669.98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349669.98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311195.61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311195.61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137651.2</v>
      </c>
      <c r="I60" s="17">
        <v>0</v>
      </c>
      <c r="J60" s="17">
        <v>0</v>
      </c>
      <c r="K60" s="17">
        <v>0</v>
      </c>
      <c r="L60" s="47">
        <f t="shared" si="13"/>
        <v>137651.2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0</v>
      </c>
      <c r="J61" s="17">
        <v>0</v>
      </c>
      <c r="K61" s="17">
        <v>0</v>
      </c>
      <c r="L61" s="47">
        <f t="shared" si="13"/>
        <v>0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247221.59</v>
      </c>
      <c r="K62" s="17">
        <v>0</v>
      </c>
      <c r="L62" s="47">
        <f t="shared" si="13"/>
        <v>247221.59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197494.74</v>
      </c>
      <c r="L63" s="47">
        <f t="shared" si="13"/>
        <v>197494.74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178542.47</v>
      </c>
      <c r="L64" s="47">
        <f t="shared" si="13"/>
        <v>178542.47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2020-03-31T16:07:23Z</dcterms:modified>
  <cp:category/>
  <cp:version/>
  <cp:contentType/>
  <cp:contentStatus/>
</cp:coreProperties>
</file>