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<sst xmlns="http://schemas.openxmlformats.org/spreadsheetml/2006/main" count="77" uniqueCount="76">
  <si>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</si>
  <si>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</si>
  <si>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</si>
  <si>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</si>
  <si>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</si>
  <si>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</si>
  <si>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</si>
  <si>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</si>
  <si>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</si>
  <si>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</si>
  <si>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</si>
  <si>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</si>
  <si>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</si>
  <si>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</si>
  <si>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</si>
  <si>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</si>
  <si>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</si>
  <si>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</si>
  <si>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</si>
  <si>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</si>
  <si>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</si>
  <si>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</si>
  <si>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</si>
  <si>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</si>
  <si>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</si>
  <si>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</si>
  <si>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</si>
  <si>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</si>
  <si>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</si>
  <si>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</si>
  <si>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</si>
  <si>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</si>
  <si>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</si>
  <si>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</si>
  <si>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</si>
  <si>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</si>
  <si>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</si>
  <si>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</si>
  <si>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</si>
  <si>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</si>
  <si>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</si>
  <si>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</si>
  <si>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</si>
  <si>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</si>
  <si>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</si>
  <si>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</si>
  <si>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</si>
  <si>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</si>
  <si>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</si>
  <si>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</si>
  <si>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</si>
  <si>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</si>
  <si>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</si>
  <si>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</si>
  <si>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</si>
  <si>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</si>
  <si>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</si>
  <si>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</si>
  <si>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</si>
  <si>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</si>
  <si>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</si>
  <si>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</si>
  <si>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</si>
  <si>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</si>
  <si>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</si>
  <si>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</si>
  <si>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</si>
  <si>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</si>
  <si>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</si>
  <si>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</si>
  <si>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</si>
  <si>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</si>
  <si>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</si>
  <si>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</si>
  <si>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</si>
  <si>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31/03/20 - VENCIMENTO 07/04/20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</si>
</sst>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C31">
      <selection activeCell="G39" sqref="G39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22676</v>
      </c>
      <c r="C7" s="10">
        <f>C8+C11</f>
        <v>33738</v>
      </c>
      <c r="D7" s="10">
        <f aca="true" t="shared" si="0" ref="D7:K7">D8+D11</f>
        <v>78964</v>
      </c>
      <c r="E7" s="10">
        <f t="shared" si="0"/>
        <v>86175</v>
      </c>
      <c r="F7" s="10">
        <f t="shared" si="0"/>
        <v>80765</v>
      </c>
      <c r="G7" s="10">
        <f t="shared" si="0"/>
        <v>43594</v>
      </c>
      <c r="H7" s="10">
        <f t="shared" si="0"/>
        <v>16004</v>
      </c>
      <c r="I7" s="10">
        <f t="shared" si="0"/>
        <v>36666</v>
      </c>
      <c r="J7" s="10">
        <f t="shared" si="0"/>
        <v>26146</v>
      </c>
      <c r="K7" s="10">
        <f t="shared" si="0"/>
        <v>63511</v>
      </c>
      <c r="L7" s="10">
        <f>SUM(B7:K7)</f>
        <v>488239</v>
      </c>
      <c r="M7" s="11"/>
    </row>
    <row r="8" spans="1:13" ht="17.25" customHeight="1">
      <c r="A8" s="12" t="s">
        <v>18</v>
      </c>
      <c r="B8" s="13">
        <f>B9+B10</f>
        <v>1271</v>
      </c>
      <c r="C8" s="13">
        <f aca="true" t="shared" si="1" ref="C8:K8">C9+C10</f>
        <v>2205</v>
      </c>
      <c r="D8" s="13">
        <f t="shared" si="1"/>
        <v>4750</v>
      </c>
      <c r="E8" s="13">
        <f t="shared" si="1"/>
        <v>4544</v>
      </c>
      <c r="F8" s="13">
        <f t="shared" si="1"/>
        <v>4163</v>
      </c>
      <c r="G8" s="13">
        <f t="shared" si="1"/>
        <v>2552</v>
      </c>
      <c r="H8" s="13">
        <f t="shared" si="1"/>
        <v>794</v>
      </c>
      <c r="I8" s="13">
        <f t="shared" si="1"/>
        <v>1528</v>
      </c>
      <c r="J8" s="13">
        <f t="shared" si="1"/>
        <v>1046</v>
      </c>
      <c r="K8" s="13">
        <f t="shared" si="1"/>
        <v>2982</v>
      </c>
      <c r="L8" s="13">
        <f>SUM(B8:K8)</f>
        <v>25835</v>
      </c>
      <c r="M8"/>
    </row>
    <row r="9" spans="1:13" ht="17.25" customHeight="1">
      <c r="A9" s="14" t="s">
        <v>19</v>
      </c>
      <c r="B9" s="15">
        <v>1271</v>
      </c>
      <c r="C9" s="15">
        <v>2205</v>
      </c>
      <c r="D9" s="15">
        <v>4750</v>
      </c>
      <c r="E9" s="15">
        <v>4544</v>
      </c>
      <c r="F9" s="15">
        <v>4163</v>
      </c>
      <c r="G9" s="15">
        <v>2552</v>
      </c>
      <c r="H9" s="15">
        <v>794</v>
      </c>
      <c r="I9" s="15">
        <v>1528</v>
      </c>
      <c r="J9" s="15">
        <v>1046</v>
      </c>
      <c r="K9" s="15">
        <v>2982</v>
      </c>
      <c r="L9" s="13">
        <f>SUM(B9:K9)</f>
        <v>25835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21405</v>
      </c>
      <c r="C11" s="15">
        <v>31533</v>
      </c>
      <c r="D11" s="15">
        <v>74214</v>
      </c>
      <c r="E11" s="15">
        <v>81631</v>
      </c>
      <c r="F11" s="15">
        <v>76602</v>
      </c>
      <c r="G11" s="15">
        <v>41042</v>
      </c>
      <c r="H11" s="15">
        <v>15210</v>
      </c>
      <c r="I11" s="15">
        <v>35138</v>
      </c>
      <c r="J11" s="15">
        <v>25100</v>
      </c>
      <c r="K11" s="15">
        <v>60529</v>
      </c>
      <c r="L11" s="13">
        <f>SUM(B11:K11)</f>
        <v>462404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1.557197325529863</v>
      </c>
      <c r="C15" s="22">
        <v>1.636798716602327</v>
      </c>
      <c r="D15" s="22">
        <v>1.754220511068163</v>
      </c>
      <c r="E15" s="22">
        <v>1.669562034942262</v>
      </c>
      <c r="F15" s="22">
        <v>1.361711716442505</v>
      </c>
      <c r="G15" s="22">
        <v>2.08061225274465</v>
      </c>
      <c r="H15" s="22">
        <v>1.846277075994422</v>
      </c>
      <c r="I15" s="22">
        <v>1.557294073749464</v>
      </c>
      <c r="J15" s="22">
        <v>1.831073462504089</v>
      </c>
      <c r="K15" s="22">
        <v>1.587991783973228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206891.22999999998</v>
      </c>
      <c r="C17" s="25">
        <f aca="true" t="shared" si="2" ref="C17:L17">C18+C19+C20+C21+C22</f>
        <v>177383.6</v>
      </c>
      <c r="D17" s="25">
        <f t="shared" si="2"/>
        <v>532660.4099999999</v>
      </c>
      <c r="E17" s="25">
        <f t="shared" si="2"/>
        <v>554588.51</v>
      </c>
      <c r="F17" s="25">
        <f t="shared" si="2"/>
        <v>387799.51</v>
      </c>
      <c r="G17" s="25">
        <f t="shared" si="2"/>
        <v>348023.83</v>
      </c>
      <c r="H17" s="25">
        <f t="shared" si="2"/>
        <v>127826.25</v>
      </c>
      <c r="I17" s="25">
        <f t="shared" si="2"/>
        <v>193350.84</v>
      </c>
      <c r="J17" s="25">
        <f t="shared" si="2"/>
        <v>186017.78999999998</v>
      </c>
      <c r="K17" s="25">
        <f t="shared" si="2"/>
        <v>311990.66000000003</v>
      </c>
      <c r="L17" s="25">
        <f t="shared" si="2"/>
        <v>3026532.63</v>
      </c>
      <c r="M17"/>
    </row>
    <row r="18" spans="1:13" ht="17.25" customHeight="1">
      <c r="A18" s="26" t="s">
        <v>25</v>
      </c>
      <c r="B18" s="33">
        <f aca="true" t="shared" si="3" ref="B18:K18">ROUND(B13*B7,2)</f>
        <v>130529.86</v>
      </c>
      <c r="C18" s="33">
        <f t="shared" si="3"/>
        <v>104641.78</v>
      </c>
      <c r="D18" s="33">
        <f t="shared" si="3"/>
        <v>291677.22</v>
      </c>
      <c r="E18" s="33">
        <f t="shared" si="3"/>
        <v>321915.33</v>
      </c>
      <c r="F18" s="33">
        <f t="shared" si="3"/>
        <v>267073.7</v>
      </c>
      <c r="G18" s="33">
        <f t="shared" si="3"/>
        <v>158407.52</v>
      </c>
      <c r="H18" s="33">
        <f t="shared" si="3"/>
        <v>64073.61</v>
      </c>
      <c r="I18" s="33">
        <f t="shared" si="3"/>
        <v>121925.45</v>
      </c>
      <c r="J18" s="33">
        <f t="shared" si="3"/>
        <v>93613.14</v>
      </c>
      <c r="K18" s="33">
        <f t="shared" si="3"/>
        <v>185661.71</v>
      </c>
      <c r="L18" s="33">
        <f>SUM(B18:K18)</f>
        <v>1739519.3199999998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72730.89</v>
      </c>
      <c r="C19" s="33">
        <f t="shared" si="4"/>
        <v>66635.75</v>
      </c>
      <c r="D19" s="33">
        <f t="shared" si="4"/>
        <v>219988.94</v>
      </c>
      <c r="E19" s="33">
        <f t="shared" si="4"/>
        <v>215542.28</v>
      </c>
      <c r="F19" s="33">
        <f t="shared" si="4"/>
        <v>96603.69</v>
      </c>
      <c r="G19" s="33">
        <f t="shared" si="4"/>
        <v>171177.11</v>
      </c>
      <c r="H19" s="33">
        <f t="shared" si="4"/>
        <v>54224.03</v>
      </c>
      <c r="I19" s="33">
        <f t="shared" si="4"/>
        <v>67948.33</v>
      </c>
      <c r="J19" s="33">
        <f t="shared" si="4"/>
        <v>77799.4</v>
      </c>
      <c r="K19" s="33">
        <f t="shared" si="4"/>
        <v>109167.56</v>
      </c>
      <c r="L19" s="33">
        <f>SUM(B19:K19)</f>
        <v>1151817.98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1323.77</v>
      </c>
      <c r="C21" s="29">
        <v>0</v>
      </c>
      <c r="D21" s="29">
        <v>0</v>
      </c>
      <c r="E21" s="29">
        <v>0</v>
      </c>
      <c r="F21" s="33">
        <v>1323.77</v>
      </c>
      <c r="G21" s="29">
        <v>0</v>
      </c>
      <c r="H21" s="33">
        <v>1323.77</v>
      </c>
      <c r="I21" s="29">
        <v>0</v>
      </c>
      <c r="J21" s="29">
        <v>2647.54</v>
      </c>
      <c r="K21" s="29">
        <v>0</v>
      </c>
      <c r="L21" s="33">
        <f>SUM(B21:K21)</f>
        <v>6618.85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-85078.37</v>
      </c>
      <c r="C25" s="33">
        <f t="shared" si="5"/>
        <v>-9702</v>
      </c>
      <c r="D25" s="33">
        <f t="shared" si="5"/>
        <v>-20900</v>
      </c>
      <c r="E25" s="33">
        <f t="shared" si="5"/>
        <v>-24438.009999999973</v>
      </c>
      <c r="F25" s="33">
        <f t="shared" si="5"/>
        <v>-18317.2</v>
      </c>
      <c r="G25" s="33">
        <f t="shared" si="5"/>
        <v>-11228.8</v>
      </c>
      <c r="H25" s="33">
        <f t="shared" si="5"/>
        <v>-11131.99</v>
      </c>
      <c r="I25" s="33">
        <f t="shared" si="5"/>
        <v>-22762.55</v>
      </c>
      <c r="J25" s="33">
        <f t="shared" si="5"/>
        <v>-4602.4</v>
      </c>
      <c r="K25" s="33">
        <f t="shared" si="5"/>
        <v>-13120.8</v>
      </c>
      <c r="L25" s="33">
        <f aca="true" t="shared" si="6" ref="L25:L31">SUM(B25:K25)</f>
        <v>-221282.11999999994</v>
      </c>
      <c r="M25"/>
    </row>
    <row r="26" spans="1:13" ht="18.75" customHeight="1">
      <c r="A26" s="27" t="s">
        <v>31</v>
      </c>
      <c r="B26" s="33">
        <f>B27+B28+B29+B30</f>
        <v>-5592.4</v>
      </c>
      <c r="C26" s="33">
        <f aca="true" t="shared" si="7" ref="C26:K26">C27+C28+C29+C30</f>
        <v>-9702</v>
      </c>
      <c r="D26" s="33">
        <f t="shared" si="7"/>
        <v>-20900</v>
      </c>
      <c r="E26" s="33">
        <f t="shared" si="7"/>
        <v>-19993.6</v>
      </c>
      <c r="F26" s="33">
        <f t="shared" si="7"/>
        <v>-18317.2</v>
      </c>
      <c r="G26" s="33">
        <f t="shared" si="7"/>
        <v>-11228.8</v>
      </c>
      <c r="H26" s="33">
        <f t="shared" si="7"/>
        <v>-3493.6</v>
      </c>
      <c r="I26" s="33">
        <f t="shared" si="7"/>
        <v>-22762.55</v>
      </c>
      <c r="J26" s="33">
        <f t="shared" si="7"/>
        <v>-4602.4</v>
      </c>
      <c r="K26" s="33">
        <f t="shared" si="7"/>
        <v>-13120.8</v>
      </c>
      <c r="L26" s="33">
        <f t="shared" si="6"/>
        <v>-129713.35</v>
      </c>
      <c r="M26"/>
    </row>
    <row r="27" spans="1:13" s="36" customFormat="1" ht="18.75" customHeight="1">
      <c r="A27" s="34" t="s">
        <v>60</v>
      </c>
      <c r="B27" s="33">
        <f>-ROUND((B9)*$E$3,2)</f>
        <v>-5592.4</v>
      </c>
      <c r="C27" s="33">
        <f aca="true" t="shared" si="8" ref="C27:K27">-ROUND((C9)*$E$3,2)</f>
        <v>-9702</v>
      </c>
      <c r="D27" s="33">
        <f t="shared" si="8"/>
        <v>-20900</v>
      </c>
      <c r="E27" s="33">
        <f t="shared" si="8"/>
        <v>-19993.6</v>
      </c>
      <c r="F27" s="33">
        <f t="shared" si="8"/>
        <v>-18317.2</v>
      </c>
      <c r="G27" s="33">
        <f t="shared" si="8"/>
        <v>-11228.8</v>
      </c>
      <c r="H27" s="33">
        <f t="shared" si="8"/>
        <v>-3493.6</v>
      </c>
      <c r="I27" s="33">
        <f t="shared" si="8"/>
        <v>-6723.2</v>
      </c>
      <c r="J27" s="33">
        <f t="shared" si="8"/>
        <v>-4602.4</v>
      </c>
      <c r="K27" s="33">
        <f t="shared" si="8"/>
        <v>-13120.8</v>
      </c>
      <c r="L27" s="33">
        <f t="shared" si="6"/>
        <v>-113674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-11.26</v>
      </c>
      <c r="J29" s="17">
        <v>0</v>
      </c>
      <c r="K29" s="17">
        <v>0</v>
      </c>
      <c r="L29" s="33">
        <f t="shared" si="6"/>
        <v>-11.26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-16028.09</v>
      </c>
      <c r="J30" s="17">
        <v>0</v>
      </c>
      <c r="K30" s="17">
        <v>0</v>
      </c>
      <c r="L30" s="33">
        <f t="shared" si="6"/>
        <v>-16028.09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-79485.97</v>
      </c>
      <c r="C31" s="38">
        <f t="shared" si="9"/>
        <v>0</v>
      </c>
      <c r="D31" s="38">
        <f t="shared" si="9"/>
        <v>0</v>
      </c>
      <c r="E31" s="38">
        <f t="shared" si="9"/>
        <v>-4444.409999999974</v>
      </c>
      <c r="F31" s="38">
        <f t="shared" si="9"/>
        <v>0</v>
      </c>
      <c r="G31" s="38">
        <f t="shared" si="9"/>
        <v>0</v>
      </c>
      <c r="H31" s="38">
        <f t="shared" si="9"/>
        <v>-7638.39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-91568.76999999997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-19485.97</v>
      </c>
      <c r="C33" s="17">
        <v>0</v>
      </c>
      <c r="D33" s="17">
        <v>0</v>
      </c>
      <c r="E33" s="33">
        <v>-4444.41</v>
      </c>
      <c r="F33" s="28">
        <v>0</v>
      </c>
      <c r="G33" s="28">
        <v>0</v>
      </c>
      <c r="H33" s="33">
        <v>-7638.39</v>
      </c>
      <c r="I33" s="17">
        <v>0</v>
      </c>
      <c r="J33" s="28">
        <v>0</v>
      </c>
      <c r="K33" s="17">
        <v>0</v>
      </c>
      <c r="L33" s="33">
        <f>SUM(B33:K33)</f>
        <v>-31568.77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480000</v>
      </c>
      <c r="F40" s="33">
        <v>590000</v>
      </c>
      <c r="G40" s="33">
        <v>350000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1420000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-480000</v>
      </c>
      <c r="F41" s="33">
        <v>-590000</v>
      </c>
      <c r="G41" s="33">
        <v>-350000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-1420000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121812.85999999999</v>
      </c>
      <c r="C46" s="41">
        <f aca="true" t="shared" si="11" ref="C46:K46">IF(C17+C25+C38+C47&lt;0,0,C17+C25+C47)</f>
        <v>167681.6</v>
      </c>
      <c r="D46" s="41">
        <f t="shared" si="11"/>
        <v>511760.4099999999</v>
      </c>
      <c r="E46" s="41">
        <f t="shared" si="11"/>
        <v>530150.5</v>
      </c>
      <c r="F46" s="41">
        <f t="shared" si="11"/>
        <v>369482.31</v>
      </c>
      <c r="G46" s="41">
        <f t="shared" si="11"/>
        <v>336795.03</v>
      </c>
      <c r="H46" s="41">
        <f t="shared" si="11"/>
        <v>116694.26</v>
      </c>
      <c r="I46" s="41">
        <f t="shared" si="11"/>
        <v>170588.29</v>
      </c>
      <c r="J46" s="41">
        <f t="shared" si="11"/>
        <v>181415.38999999998</v>
      </c>
      <c r="K46" s="41">
        <f t="shared" si="11"/>
        <v>298869.86000000004</v>
      </c>
      <c r="L46" s="42">
        <f>SUM(B46:K46)</f>
        <v>2805250.51</v>
      </c>
      <c r="M46" s="56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121812.86</v>
      </c>
      <c r="C52" s="41">
        <f aca="true" t="shared" si="13" ref="C52:J52">SUM(C53:C64)</f>
        <v>167681.6</v>
      </c>
      <c r="D52" s="41">
        <f t="shared" si="13"/>
        <v>511760.42</v>
      </c>
      <c r="E52" s="41">
        <f t="shared" si="13"/>
        <v>530150.5</v>
      </c>
      <c r="F52" s="41">
        <f t="shared" si="13"/>
        <v>369482.31</v>
      </c>
      <c r="G52" s="41">
        <f t="shared" si="13"/>
        <v>336795.02</v>
      </c>
      <c r="H52" s="41">
        <f t="shared" si="13"/>
        <v>116694.26</v>
      </c>
      <c r="I52" s="41">
        <f t="shared" si="13"/>
        <v>170588.29</v>
      </c>
      <c r="J52" s="41">
        <f t="shared" si="13"/>
        <v>181415.39</v>
      </c>
      <c r="K52" s="41">
        <f>SUM(K53:K66)</f>
        <v>298869.85</v>
      </c>
      <c r="L52" s="46">
        <f>SUM(B52:K52)</f>
        <v>2805250.5</v>
      </c>
      <c r="M52" s="40"/>
    </row>
    <row r="53" spans="1:13" ht="18.75" customHeight="1">
      <c r="A53" s="47" t="s">
        <v>52</v>
      </c>
      <c r="B53" s="48">
        <v>121812.86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121812.86</v>
      </c>
      <c r="M53" s="40"/>
    </row>
    <row r="54" spans="1:12" ht="18.75" customHeight="1">
      <c r="A54" s="47" t="s">
        <v>63</v>
      </c>
      <c r="B54" s="17">
        <v>0</v>
      </c>
      <c r="C54" s="48">
        <v>146386.04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146386.04</v>
      </c>
    </row>
    <row r="55" spans="1:12" ht="18.75" customHeight="1">
      <c r="A55" s="47" t="s">
        <v>64</v>
      </c>
      <c r="B55" s="17">
        <v>0</v>
      </c>
      <c r="C55" s="48">
        <v>21295.56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21295.56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511760.42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511760.42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530150.5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530150.5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369482.31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369482.31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336795.02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336795.02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116694.26</v>
      </c>
      <c r="I60" s="17">
        <v>0</v>
      </c>
      <c r="J60" s="17">
        <v>0</v>
      </c>
      <c r="K60" s="17">
        <v>0</v>
      </c>
      <c r="L60" s="46">
        <f t="shared" si="14"/>
        <v>116694.26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8">
        <v>170588.29</v>
      </c>
      <c r="J61" s="17">
        <v>0</v>
      </c>
      <c r="K61" s="17">
        <v>0</v>
      </c>
      <c r="L61" s="46">
        <f t="shared" si="14"/>
        <v>170588.29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181415.39</v>
      </c>
      <c r="K62" s="17">
        <v>0</v>
      </c>
      <c r="L62" s="46">
        <f t="shared" si="14"/>
        <v>181415.39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111717.55</v>
      </c>
      <c r="L63" s="46">
        <f t="shared" si="14"/>
        <v>111717.55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187152.3</v>
      </c>
      <c r="L64" s="46">
        <f t="shared" si="14"/>
        <v>187152.3</v>
      </c>
    </row>
    <row r="65" spans="1:12" ht="18.75" customHeight="1">
      <c r="A65" s="47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50" t="s">
        <v>74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1">
        <f>SUM(B66:K66)</f>
        <v>0</v>
      </c>
    </row>
    <row r="67" spans="1:11" ht="18" customHeight="1">
      <c r="A67" s="52" t="s">
        <v>59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2020-04-06T19:06:05Z</dcterms:modified>
  <cp:category/>
  <cp:version/>
  <cp:contentType/>
  <cp:contentStatus/>
</cp:coreProperties>
</file>