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<sst xmlns="http://schemas.openxmlformats.org/spreadsheetml/2006/main" count="72" uniqueCount="71">
  <si>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</si>
  <si>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</si>
  <si>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</si>
  <si>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</si>
  <si>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</si>
  <si>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</si>
  <si>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</si>
  <si>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</si>
  <si>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</si>
  <si>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</si>
  <si>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</si>
  <si>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</si>
  <si>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</si>
  <si>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</si>
  <si>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</si>
  <si>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</si>
  <si>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</si>
  <si>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</si>
  <si>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</si>
  <si>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</si>
  <si>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</si>
  <si>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</si>
  <si>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</si>
  <si>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</si>
  <si>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</si>
  <si>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</si>
  <si>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</si>
  <si>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</si>
  <si>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</si>
  <si>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</si>
  <si>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</si>
  <si>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</si>
  <si>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</si>
  <si>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</si>
  <si>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</si>
  <si>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</si>
  <si>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</si>
  <si>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</si>
  <si>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</si>
  <si>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</si>
  <si>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</si>
  <si>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</si>
  <si>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</si>
  <si>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</si>
  <si>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</si>
  <si>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</si>
  <si>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</si>
  <si>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</si>
  <si>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</si>
  <si>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</si>
  <si>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</si>
  <si>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</si>
  <si>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</si>
  <si>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</si>
  <si>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</si>
  <si>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</si>
  <si>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</si>
  <si>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</si>
  <si>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</si>
  <si>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</si>
  <si>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</si>
  <si>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</si>
  <si>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</si>
  <si>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</si>
  <si>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</si>
  <si>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</si>
  <si>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</si>
  <si>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</si>
  <si>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</si>
  <si>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</si>
  <si>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17/03/20 - VENCIMENTO 24/03/20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</si>
</sst>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2"/>
      <c r="B3" s="55"/>
      <c r="C3" s="52"/>
      <c r="D3" s="52" t="s">
        <v>53</v>
      </c>
      <c r="E3" s="54">
        <v>4.4</v>
      </c>
      <c r="F3" s="54"/>
      <c r="G3" s="53"/>
      <c r="H3" s="53"/>
      <c r="I3" s="53"/>
      <c r="J3" s="53"/>
      <c r="K3" s="52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50" t="s">
        <v>63</v>
      </c>
      <c r="C5" s="50" t="s">
        <v>49</v>
      </c>
      <c r="D5" s="51" t="s">
        <v>64</v>
      </c>
      <c r="E5" s="51" t="s">
        <v>65</v>
      </c>
      <c r="F5" s="51" t="s">
        <v>66</v>
      </c>
      <c r="G5" s="50" t="s">
        <v>67</v>
      </c>
      <c r="H5" s="51" t="s">
        <v>64</v>
      </c>
      <c r="I5" s="50" t="s">
        <v>48</v>
      </c>
      <c r="J5" s="50" t="s">
        <v>68</v>
      </c>
      <c r="K5" s="58"/>
    </row>
    <row r="6" spans="1:11" ht="18.75" customHeight="1">
      <c r="A6" s="58"/>
      <c r="B6" s="49" t="s">
        <v>47</v>
      </c>
      <c r="C6" s="49" t="s">
        <v>46</v>
      </c>
      <c r="D6" s="49" t="s">
        <v>45</v>
      </c>
      <c r="E6" s="49" t="s">
        <v>44</v>
      </c>
      <c r="F6" s="49" t="s">
        <v>43</v>
      </c>
      <c r="G6" s="49" t="s">
        <v>42</v>
      </c>
      <c r="H6" s="49" t="s">
        <v>41</v>
      </c>
      <c r="I6" s="49" t="s">
        <v>40</v>
      </c>
      <c r="J6" s="49" t="s">
        <v>39</v>
      </c>
      <c r="K6" s="58"/>
    </row>
    <row r="7" spans="1:14" ht="16.5" customHeight="1">
      <c r="A7" s="13" t="s">
        <v>38</v>
      </c>
      <c r="B7" s="48">
        <f aca="true" t="shared" si="0" ref="B7:K7">B8+B11</f>
        <v>297184</v>
      </c>
      <c r="C7" s="48">
        <f t="shared" si="0"/>
        <v>249609</v>
      </c>
      <c r="D7" s="48">
        <f t="shared" si="0"/>
        <v>314782</v>
      </c>
      <c r="E7" s="48">
        <f t="shared" si="0"/>
        <v>193406</v>
      </c>
      <c r="F7" s="48">
        <f t="shared" si="0"/>
        <v>206612</v>
      </c>
      <c r="G7" s="48">
        <f t="shared" si="0"/>
        <v>230960</v>
      </c>
      <c r="H7" s="48">
        <f t="shared" si="0"/>
        <v>244738</v>
      </c>
      <c r="I7" s="48">
        <f t="shared" si="0"/>
        <v>352986</v>
      </c>
      <c r="J7" s="48">
        <f t="shared" si="0"/>
        <v>100144</v>
      </c>
      <c r="K7" s="48">
        <f t="shared" si="0"/>
        <v>2190421</v>
      </c>
      <c r="L7" s="47"/>
      <c r="M7"/>
      <c r="N7"/>
    </row>
    <row r="8" spans="1:14" ht="16.5" customHeight="1">
      <c r="A8" s="45" t="s">
        <v>37</v>
      </c>
      <c r="B8" s="46">
        <f aca="true" t="shared" si="1" ref="B8:J8">+B9+B10</f>
        <v>15881</v>
      </c>
      <c r="C8" s="46">
        <f t="shared" si="1"/>
        <v>14874</v>
      </c>
      <c r="D8" s="46">
        <f t="shared" si="1"/>
        <v>16425</v>
      </c>
      <c r="E8" s="46">
        <f t="shared" si="1"/>
        <v>10563</v>
      </c>
      <c r="F8" s="46">
        <f t="shared" si="1"/>
        <v>11476</v>
      </c>
      <c r="G8" s="46">
        <f t="shared" si="1"/>
        <v>7490</v>
      </c>
      <c r="H8" s="46">
        <f t="shared" si="1"/>
        <v>6451</v>
      </c>
      <c r="I8" s="46">
        <f t="shared" si="1"/>
        <v>17341</v>
      </c>
      <c r="J8" s="46">
        <f t="shared" si="1"/>
        <v>2984</v>
      </c>
      <c r="K8" s="39">
        <f>SUM(B8:J8)</f>
        <v>103485</v>
      </c>
      <c r="L8"/>
      <c r="M8"/>
      <c r="N8"/>
    </row>
    <row r="9" spans="1:14" ht="16.5" customHeight="1">
      <c r="A9" s="23" t="s">
        <v>36</v>
      </c>
      <c r="B9" s="46">
        <v>15872</v>
      </c>
      <c r="C9" s="46">
        <v>14872</v>
      </c>
      <c r="D9" s="46">
        <v>16419</v>
      </c>
      <c r="E9" s="46">
        <v>10534</v>
      </c>
      <c r="F9" s="46">
        <v>11467</v>
      </c>
      <c r="G9" s="46">
        <v>7487</v>
      </c>
      <c r="H9" s="46">
        <v>6451</v>
      </c>
      <c r="I9" s="46">
        <v>17317</v>
      </c>
      <c r="J9" s="46">
        <v>2984</v>
      </c>
      <c r="K9" s="39">
        <f>SUM(B9:J9)</f>
        <v>103403</v>
      </c>
      <c r="L9"/>
      <c r="M9"/>
      <c r="N9"/>
    </row>
    <row r="10" spans="1:14" ht="16.5" customHeight="1">
      <c r="A10" s="23" t="s">
        <v>35</v>
      </c>
      <c r="B10" s="46">
        <v>9</v>
      </c>
      <c r="C10" s="46">
        <v>2</v>
      </c>
      <c r="D10" s="46">
        <v>6</v>
      </c>
      <c r="E10" s="46">
        <v>29</v>
      </c>
      <c r="F10" s="46">
        <v>9</v>
      </c>
      <c r="G10" s="46">
        <v>3</v>
      </c>
      <c r="H10" s="46">
        <v>0</v>
      </c>
      <c r="I10" s="46">
        <v>24</v>
      </c>
      <c r="J10" s="46">
        <v>0</v>
      </c>
      <c r="K10" s="39">
        <f>SUM(B10:J10)</f>
        <v>82</v>
      </c>
      <c r="L10"/>
      <c r="M10"/>
      <c r="N10"/>
    </row>
    <row r="11" spans="1:14" ht="16.5" customHeight="1">
      <c r="A11" s="45" t="s">
        <v>34</v>
      </c>
      <c r="B11" s="44">
        <v>281303</v>
      </c>
      <c r="C11" s="44">
        <v>234735</v>
      </c>
      <c r="D11" s="44">
        <v>298357</v>
      </c>
      <c r="E11" s="44">
        <v>182843</v>
      </c>
      <c r="F11" s="44">
        <v>195136</v>
      </c>
      <c r="G11" s="44">
        <v>223470</v>
      </c>
      <c r="H11" s="44">
        <v>238287</v>
      </c>
      <c r="I11" s="44">
        <v>335645</v>
      </c>
      <c r="J11" s="44">
        <v>97160</v>
      </c>
      <c r="K11" s="39">
        <f>SUM(B11:J11)</f>
        <v>2086936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33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32</v>
      </c>
      <c r="B15" s="40">
        <v>1.411771137052167</v>
      </c>
      <c r="C15" s="40">
        <v>1.390266116063758</v>
      </c>
      <c r="D15" s="40">
        <v>1.289112235184392</v>
      </c>
      <c r="E15" s="40">
        <v>1.52988905675826</v>
      </c>
      <c r="F15" s="40">
        <v>1.247109704615474</v>
      </c>
      <c r="G15" s="40">
        <v>1.200691359151522</v>
      </c>
      <c r="H15" s="40">
        <v>1.287403915824993</v>
      </c>
      <c r="I15" s="40">
        <v>1.365664377235002</v>
      </c>
      <c r="J15" s="40">
        <v>1.449875915841969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31</v>
      </c>
      <c r="B17" s="37">
        <f aca="true" t="shared" si="2" ref="B17:J17">B18+B19+B20+B21+B22</f>
        <v>1464615.7900000003</v>
      </c>
      <c r="C17" s="37">
        <f t="shared" si="2"/>
        <v>1323058.32</v>
      </c>
      <c r="D17" s="37">
        <f t="shared" si="2"/>
        <v>1701648.45</v>
      </c>
      <c r="E17" s="37">
        <f t="shared" si="2"/>
        <v>1091861.1700000002</v>
      </c>
      <c r="F17" s="37">
        <f t="shared" si="2"/>
        <v>1004682.85</v>
      </c>
      <c r="G17" s="37">
        <f t="shared" si="2"/>
        <v>1077994.62</v>
      </c>
      <c r="H17" s="37">
        <f t="shared" si="2"/>
        <v>974486.73</v>
      </c>
      <c r="I17" s="37">
        <f t="shared" si="2"/>
        <v>1549459.47</v>
      </c>
      <c r="J17" s="37">
        <f t="shared" si="2"/>
        <v>518135.68</v>
      </c>
      <c r="K17" s="37">
        <f aca="true" t="shared" si="3" ref="K17:K22">SUM(B17:J17)</f>
        <v>10705943.08</v>
      </c>
      <c r="L17"/>
      <c r="M17"/>
      <c r="N17"/>
    </row>
    <row r="18" spans="1:14" ht="16.5" customHeight="1">
      <c r="A18" s="36" t="s">
        <v>30</v>
      </c>
      <c r="B18" s="31">
        <f aca="true" t="shared" si="4" ref="B18:J18">ROUND(B13*B7,2)</f>
        <v>1010663.35</v>
      </c>
      <c r="C18" s="31">
        <f t="shared" si="4"/>
        <v>931815.36</v>
      </c>
      <c r="D18" s="31">
        <f t="shared" si="4"/>
        <v>1301718</v>
      </c>
      <c r="E18" s="31">
        <f t="shared" si="4"/>
        <v>696300.28</v>
      </c>
      <c r="F18" s="31">
        <f t="shared" si="4"/>
        <v>786633.87</v>
      </c>
      <c r="G18" s="31">
        <f t="shared" si="4"/>
        <v>889080.52</v>
      </c>
      <c r="H18" s="31">
        <f t="shared" si="4"/>
        <v>751003.03</v>
      </c>
      <c r="I18" s="31">
        <f t="shared" si="4"/>
        <v>1093409.43</v>
      </c>
      <c r="J18" s="31">
        <f t="shared" si="4"/>
        <v>351455.37</v>
      </c>
      <c r="K18" s="31">
        <f t="shared" si="3"/>
        <v>7812079.210000001</v>
      </c>
      <c r="L18"/>
      <c r="M18"/>
      <c r="N18"/>
    </row>
    <row r="19" spans="1:14" ht="16.5" customHeight="1">
      <c r="A19" s="18" t="s">
        <v>29</v>
      </c>
      <c r="B19" s="31">
        <f aca="true" t="shared" si="5" ref="B19:J19">IF(B15&lt;&gt;0,ROUND((B15-1)*B18,2),0)</f>
        <v>416162</v>
      </c>
      <c r="C19" s="31">
        <f t="shared" si="5"/>
        <v>363655.96</v>
      </c>
      <c r="D19" s="31">
        <f t="shared" si="5"/>
        <v>376342.6</v>
      </c>
      <c r="E19" s="31">
        <f t="shared" si="5"/>
        <v>368961.9</v>
      </c>
      <c r="F19" s="31">
        <f t="shared" si="5"/>
        <v>194384.86</v>
      </c>
      <c r="G19" s="31">
        <f t="shared" si="5"/>
        <v>178430.78</v>
      </c>
      <c r="H19" s="31">
        <f t="shared" si="5"/>
        <v>215841.21</v>
      </c>
      <c r="I19" s="31">
        <f t="shared" si="5"/>
        <v>399820.88</v>
      </c>
      <c r="J19" s="31">
        <f t="shared" si="5"/>
        <v>158111.31</v>
      </c>
      <c r="K19" s="31">
        <f t="shared" si="3"/>
        <v>2671711.5</v>
      </c>
      <c r="L19"/>
      <c r="M19"/>
      <c r="N19"/>
    </row>
    <row r="20" spans="1:14" ht="16.5" customHeight="1">
      <c r="A20" s="18" t="s">
        <v>28</v>
      </c>
      <c r="B20" s="31">
        <v>36466.58</v>
      </c>
      <c r="C20" s="31">
        <v>27587</v>
      </c>
      <c r="D20" s="31">
        <v>24059.46</v>
      </c>
      <c r="E20" s="31">
        <v>25275.13</v>
      </c>
      <c r="F20" s="31">
        <v>22340.26</v>
      </c>
      <c r="G20" s="31">
        <v>15782.71</v>
      </c>
      <c r="H20" s="31">
        <v>21303.84</v>
      </c>
      <c r="I20" s="31">
        <v>56229.16</v>
      </c>
      <c r="J20" s="31">
        <v>11398.68</v>
      </c>
      <c r="K20" s="31">
        <f t="shared" si="3"/>
        <v>240442.82</v>
      </c>
      <c r="L20"/>
      <c r="M20"/>
      <c r="N20"/>
    </row>
    <row r="21" spans="1:14" ht="16.5" customHeight="1">
      <c r="A21" s="18" t="s">
        <v>27</v>
      </c>
      <c r="B21" s="31">
        <v>1323.86</v>
      </c>
      <c r="C21" s="35">
        <v>0</v>
      </c>
      <c r="D21" s="35">
        <v>0</v>
      </c>
      <c r="E21" s="31">
        <v>1323.86</v>
      </c>
      <c r="F21" s="31">
        <v>1323.86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5">
        <v>0</v>
      </c>
      <c r="C22" s="35">
        <v>0</v>
      </c>
      <c r="D22" s="31">
        <v>-471.61</v>
      </c>
      <c r="E22" s="31">
        <v>0</v>
      </c>
      <c r="F22" s="35">
        <v>0</v>
      </c>
      <c r="G22" s="31">
        <v>-5299.39</v>
      </c>
      <c r="H22" s="31">
        <v>-13661.35</v>
      </c>
      <c r="I22" s="35">
        <v>0</v>
      </c>
      <c r="J22" s="31">
        <v>-2829.68</v>
      </c>
      <c r="K22" s="31">
        <f t="shared" si="3"/>
        <v>-22262.03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25</v>
      </c>
      <c r="B25" s="31">
        <f aca="true" t="shared" si="6" ref="B25:J25">+B26+B31+B43</f>
        <v>-174349.95</v>
      </c>
      <c r="C25" s="31">
        <f t="shared" si="6"/>
        <v>-65812.3</v>
      </c>
      <c r="D25" s="31">
        <f t="shared" si="6"/>
        <v>1251292.75</v>
      </c>
      <c r="E25" s="31">
        <f t="shared" si="6"/>
        <v>482259.52</v>
      </c>
      <c r="F25" s="31">
        <f t="shared" si="6"/>
        <v>-50454.8</v>
      </c>
      <c r="G25" s="31">
        <f t="shared" si="6"/>
        <v>619786.76</v>
      </c>
      <c r="H25" s="31">
        <f t="shared" si="6"/>
        <v>790276.01</v>
      </c>
      <c r="I25" s="31">
        <f t="shared" si="6"/>
        <v>-117299.35</v>
      </c>
      <c r="J25" s="31">
        <f t="shared" si="6"/>
        <v>-31028.739999999998</v>
      </c>
      <c r="K25" s="31">
        <f aca="true" t="shared" si="7" ref="K25:K33">SUM(B25:J25)</f>
        <v>2704669.9</v>
      </c>
      <c r="L25"/>
      <c r="M25"/>
      <c r="N25"/>
    </row>
    <row r="26" spans="1:14" ht="16.5" customHeight="1">
      <c r="A26" s="18" t="s">
        <v>24</v>
      </c>
      <c r="B26" s="31">
        <f aca="true" t="shared" si="8" ref="B26:J26">B27+B28+B29+B30</f>
        <v>-174349.95</v>
      </c>
      <c r="C26" s="31">
        <f t="shared" si="8"/>
        <v>-65812.3</v>
      </c>
      <c r="D26" s="31">
        <f t="shared" si="8"/>
        <v>-100681.94000000002</v>
      </c>
      <c r="E26" s="31">
        <f t="shared" si="8"/>
        <v>-142740.47999999998</v>
      </c>
      <c r="F26" s="31">
        <f t="shared" si="8"/>
        <v>-50454.8</v>
      </c>
      <c r="G26" s="31">
        <f t="shared" si="8"/>
        <v>-175213.24</v>
      </c>
      <c r="H26" s="31">
        <f t="shared" si="8"/>
        <v>-54723.990000000005</v>
      </c>
      <c r="I26" s="31">
        <f t="shared" si="8"/>
        <v>-117299.35</v>
      </c>
      <c r="J26" s="31">
        <f t="shared" si="8"/>
        <v>-25810.5</v>
      </c>
      <c r="K26" s="31">
        <f t="shared" si="7"/>
        <v>-907086.5499999999</v>
      </c>
      <c r="L26"/>
      <c r="M26"/>
      <c r="N26"/>
    </row>
    <row r="27" spans="1:14" s="24" customFormat="1" ht="16.5" customHeight="1">
      <c r="A27" s="30" t="s">
        <v>60</v>
      </c>
      <c r="B27" s="31">
        <f>-ROUND((B9)*$E$3,2)</f>
        <v>-69836.8</v>
      </c>
      <c r="C27" s="31">
        <f aca="true" t="shared" si="9" ref="C27:J27">-ROUND((C9)*$E$3,2)</f>
        <v>-65436.8</v>
      </c>
      <c r="D27" s="31">
        <f t="shared" si="9"/>
        <v>-72243.6</v>
      </c>
      <c r="E27" s="31">
        <f t="shared" si="9"/>
        <v>-46349.6</v>
      </c>
      <c r="F27" s="31">
        <f t="shared" si="9"/>
        <v>-50454.8</v>
      </c>
      <c r="G27" s="31">
        <f t="shared" si="9"/>
        <v>-32942.8</v>
      </c>
      <c r="H27" s="31">
        <f t="shared" si="9"/>
        <v>-28384.4</v>
      </c>
      <c r="I27" s="31">
        <f t="shared" si="9"/>
        <v>-76194.8</v>
      </c>
      <c r="J27" s="31">
        <f t="shared" si="9"/>
        <v>-13129.6</v>
      </c>
      <c r="K27" s="31">
        <f t="shared" si="7"/>
        <v>-454973.2</v>
      </c>
      <c r="L27" s="29"/>
      <c r="M27"/>
      <c r="N27"/>
    </row>
    <row r="28" spans="1:14" ht="16.5" customHeight="1">
      <c r="A28" s="26" t="s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22</v>
      </c>
      <c r="B29" s="31">
        <v>-1214.4</v>
      </c>
      <c r="C29" s="31">
        <v>0</v>
      </c>
      <c r="D29" s="31">
        <v>-369.6</v>
      </c>
      <c r="E29" s="31">
        <v>-400.4</v>
      </c>
      <c r="F29" s="27">
        <v>0</v>
      </c>
      <c r="G29" s="31">
        <v>-391.6</v>
      </c>
      <c r="H29" s="31">
        <v>-74.46</v>
      </c>
      <c r="I29" s="31">
        <v>-116.21</v>
      </c>
      <c r="J29" s="31">
        <v>-35.85</v>
      </c>
      <c r="K29" s="31">
        <f t="shared" si="7"/>
        <v>-2602.52</v>
      </c>
      <c r="L29"/>
      <c r="M29"/>
      <c r="N29"/>
    </row>
    <row r="30" spans="1:14" ht="16.5" customHeight="1">
      <c r="A30" s="26" t="s">
        <v>21</v>
      </c>
      <c r="B30" s="31">
        <v>-103298.75</v>
      </c>
      <c r="C30" s="31">
        <v>-375.5</v>
      </c>
      <c r="D30" s="31">
        <v>-28068.74</v>
      </c>
      <c r="E30" s="31">
        <v>-95990.48</v>
      </c>
      <c r="F30" s="27">
        <v>0</v>
      </c>
      <c r="G30" s="31">
        <v>-141878.84</v>
      </c>
      <c r="H30" s="31">
        <v>-26265.13</v>
      </c>
      <c r="I30" s="31">
        <v>-40988.34</v>
      </c>
      <c r="J30" s="31">
        <v>-12645.05</v>
      </c>
      <c r="K30" s="31">
        <f t="shared" si="7"/>
        <v>-449510.8299999999</v>
      </c>
      <c r="L30"/>
      <c r="M30"/>
      <c r="N30"/>
    </row>
    <row r="31" spans="1:14" s="24" customFormat="1" ht="16.5" customHeight="1">
      <c r="A31" s="18" t="s">
        <v>20</v>
      </c>
      <c r="B31" s="28">
        <f aca="true" t="shared" si="10" ref="B31:J31">SUM(B32:B41)</f>
        <v>0</v>
      </c>
      <c r="C31" s="28">
        <f t="shared" si="10"/>
        <v>0</v>
      </c>
      <c r="D31" s="28">
        <f t="shared" si="10"/>
        <v>1351974.69</v>
      </c>
      <c r="E31" s="28">
        <f t="shared" si="10"/>
        <v>625000</v>
      </c>
      <c r="F31" s="28">
        <f t="shared" si="10"/>
        <v>0</v>
      </c>
      <c r="G31" s="28">
        <f t="shared" si="10"/>
        <v>795000</v>
      </c>
      <c r="H31" s="28">
        <f t="shared" si="10"/>
        <v>845000</v>
      </c>
      <c r="I31" s="28">
        <f t="shared" si="10"/>
        <v>0</v>
      </c>
      <c r="J31" s="28">
        <f t="shared" si="10"/>
        <v>-5218.24</v>
      </c>
      <c r="K31" s="31">
        <f t="shared" si="7"/>
        <v>3611756.4499999997</v>
      </c>
      <c r="L31"/>
      <c r="M31"/>
      <c r="N31"/>
    </row>
    <row r="32" spans="1:14" ht="16.5" customHeight="1">
      <c r="A32" s="26" t="s">
        <v>19</v>
      </c>
      <c r="B32" s="17">
        <v>0</v>
      </c>
      <c r="C32" s="17">
        <v>0</v>
      </c>
      <c r="D32" s="28">
        <v>-18025.31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-5218.24</v>
      </c>
      <c r="K32" s="31">
        <f t="shared" si="7"/>
        <v>-23243.550000000003</v>
      </c>
      <c r="L32"/>
      <c r="M32"/>
      <c r="N32"/>
    </row>
    <row r="33" spans="1:14" ht="16.5" customHeight="1">
      <c r="A33" s="26" t="s">
        <v>18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31">
        <f t="shared" si="7"/>
        <v>0</v>
      </c>
      <c r="L33"/>
      <c r="M33"/>
      <c r="N33"/>
    </row>
    <row r="34" spans="1:14" ht="16.5" customHeight="1">
      <c r="A34" s="26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12</v>
      </c>
      <c r="B39" s="17">
        <v>0</v>
      </c>
      <c r="C39" s="17">
        <v>0</v>
      </c>
      <c r="D39" s="28">
        <v>2370000</v>
      </c>
      <c r="E39" s="28">
        <v>1325000</v>
      </c>
      <c r="F39" s="17">
        <v>0</v>
      </c>
      <c r="G39" s="28">
        <v>1555000</v>
      </c>
      <c r="H39" s="28">
        <v>1495000</v>
      </c>
      <c r="I39" s="17">
        <v>0</v>
      </c>
      <c r="J39" s="17">
        <v>0</v>
      </c>
      <c r="K39" s="28">
        <f>SUM(B39:J39)</f>
        <v>6745000</v>
      </c>
      <c r="L39" s="25"/>
      <c r="M39"/>
      <c r="N39"/>
    </row>
    <row r="40" spans="1:14" s="24" customFormat="1" ht="16.5" customHeight="1">
      <c r="A40" s="26" t="s">
        <v>11</v>
      </c>
      <c r="B40" s="17">
        <v>0</v>
      </c>
      <c r="C40" s="17">
        <v>0</v>
      </c>
      <c r="D40" s="28">
        <v>-1000000</v>
      </c>
      <c r="E40" s="28">
        <v>-700000</v>
      </c>
      <c r="F40" s="17">
        <v>0</v>
      </c>
      <c r="G40" s="28">
        <v>-760000</v>
      </c>
      <c r="H40" s="28">
        <v>-650000</v>
      </c>
      <c r="I40" s="17">
        <v>0</v>
      </c>
      <c r="J40" s="17">
        <v>0</v>
      </c>
      <c r="K40" s="28">
        <f>SUM(B40:J40)</f>
        <v>-3110000</v>
      </c>
      <c r="L40" s="25"/>
      <c r="M40"/>
      <c r="N40"/>
    </row>
    <row r="41" spans="1:14" s="24" customFormat="1" ht="16.5" customHeight="1">
      <c r="A41" s="26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1290265.8400000003</v>
      </c>
      <c r="C45" s="10">
        <f t="shared" si="11"/>
        <v>1257246.02</v>
      </c>
      <c r="D45" s="10">
        <f t="shared" si="11"/>
        <v>2952941.2</v>
      </c>
      <c r="E45" s="10">
        <f t="shared" si="11"/>
        <v>1574120.6900000002</v>
      </c>
      <c r="F45" s="10">
        <f t="shared" si="11"/>
        <v>954228.0499999999</v>
      </c>
      <c r="G45" s="10">
        <f t="shared" si="11"/>
        <v>1697781.3800000001</v>
      </c>
      <c r="H45" s="10">
        <f t="shared" si="11"/>
        <v>1764762.74</v>
      </c>
      <c r="I45" s="10">
        <f t="shared" si="11"/>
        <v>1432160.1199999999</v>
      </c>
      <c r="J45" s="10">
        <f t="shared" si="11"/>
        <v>487106.94</v>
      </c>
      <c r="K45" s="21">
        <f>SUM(B45:J45)</f>
        <v>13410612.98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1290265.8299999998</v>
      </c>
      <c r="C51" s="10">
        <f t="shared" si="12"/>
        <v>1257246.02</v>
      </c>
      <c r="D51" s="10">
        <f t="shared" si="12"/>
        <v>2952941.2</v>
      </c>
      <c r="E51" s="10">
        <f t="shared" si="12"/>
        <v>1574120.69</v>
      </c>
      <c r="F51" s="10">
        <f t="shared" si="12"/>
        <v>954228.05</v>
      </c>
      <c r="G51" s="10">
        <f t="shared" si="12"/>
        <v>1697781.38</v>
      </c>
      <c r="H51" s="10">
        <f t="shared" si="12"/>
        <v>1764762.74</v>
      </c>
      <c r="I51" s="10">
        <f>SUM(I52:I64)</f>
        <v>1432160.12</v>
      </c>
      <c r="J51" s="10">
        <f t="shared" si="12"/>
        <v>487106.94</v>
      </c>
      <c r="K51" s="5">
        <f>SUM(K52:K64)</f>
        <v>13410612.969999999</v>
      </c>
      <c r="L51" s="9"/>
    </row>
    <row r="52" spans="1:11" ht="16.5" customHeight="1">
      <c r="A52" s="7" t="s">
        <v>61</v>
      </c>
      <c r="B52" s="8">
        <v>1129111.63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1129111.63</v>
      </c>
    </row>
    <row r="53" spans="1:11" ht="16.5" customHeight="1">
      <c r="A53" s="7" t="s">
        <v>62</v>
      </c>
      <c r="B53" s="8">
        <v>161154.2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161154.2</v>
      </c>
    </row>
    <row r="54" spans="1:11" ht="16.5" customHeight="1">
      <c r="A54" s="7" t="s">
        <v>4</v>
      </c>
      <c r="B54" s="6">
        <v>0</v>
      </c>
      <c r="C54" s="8">
        <v>1257246.02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1257246.02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2952941.2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2952941.2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1574120.69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1574120.69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954228.05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954228.05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1697781.38</v>
      </c>
      <c r="H58" s="6">
        <v>0</v>
      </c>
      <c r="I58" s="6">
        <v>0</v>
      </c>
      <c r="J58" s="6">
        <v>0</v>
      </c>
      <c r="K58" s="5">
        <f t="shared" si="13"/>
        <v>1697781.38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1764762.74</v>
      </c>
      <c r="I59" s="6">
        <v>0</v>
      </c>
      <c r="J59" s="6">
        <v>0</v>
      </c>
      <c r="K59" s="5">
        <f t="shared" si="13"/>
        <v>1764762.74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544507.28</v>
      </c>
      <c r="J61" s="6">
        <v>0</v>
      </c>
      <c r="K61" s="5">
        <f t="shared" si="13"/>
        <v>544507.28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887652.84</v>
      </c>
      <c r="J62" s="6">
        <v>0</v>
      </c>
      <c r="K62" s="5">
        <f t="shared" si="13"/>
        <v>887652.84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487106.94</v>
      </c>
      <c r="K63" s="5">
        <f t="shared" si="13"/>
        <v>487106.94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2020-03-30T18:37:23Z</dcterms:modified>
  <cp:category/>
  <cp:version/>
  <cp:contentType/>
  <cp:contentStatus/>
</cp:coreProperties>
</file>