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<sst xmlns="http://schemas.openxmlformats.org/spreadsheetml/2006/main" count="77" uniqueCount="74">
  <si>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</si>
  <si>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</si>
  <si>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</si>
  <si>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</si>
  <si>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</si>
  <si>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</si>
  <si>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</si>
  <si>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</si>
  <si>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</si>
  <si>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</si>
  <si>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</si>
  <si>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</si>
  <si>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</si>
  <si>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</si>
  <si>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</si>
  <si>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</si>
  <si>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</si>
  <si>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</si>
  <si>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</si>
  <si>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</si>
  <si>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</si>
  <si>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</si>
  <si>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</si>
  <si>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</si>
  <si>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</si>
  <si>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</si>
  <si>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</si>
  <si>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</si>
  <si>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</si>
  <si>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</si>
  <si>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</si>
  <si>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</si>
  <si>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</si>
  <si>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</si>
  <si>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</si>
  <si>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</si>
  <si>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</si>
  <si>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</si>
  <si>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</si>
  <si>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</si>
  <si>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</si>
  <si>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</si>
  <si>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</si>
  <si>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</si>
  <si>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</si>
  <si>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</si>
  <si>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</si>
  <si>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</si>
  <si>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</si>
  <si>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</si>
  <si>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</si>
  <si>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</si>
  <si>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</si>
  <si>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</si>
  <si>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</si>
  <si>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</si>
  <si>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</si>
  <si>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</si>
  <si>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</si>
  <si>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</si>
  <si>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</si>
  <si>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</si>
  <si>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</si>
  <si>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</si>
  <si>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</si>
  <si>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</si>
  <si>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</si>
  <si>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</si>
  <si>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</si>
  <si>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</si>
  <si>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</si>
  <si>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</si>
  <si>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</si>
  <si>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04/03/20 - VENCIMENTO 11/03/20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</si>
</sst>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468072</v>
      </c>
      <c r="C7" s="9">
        <f t="shared" si="0"/>
        <v>347655</v>
      </c>
      <c r="D7" s="9">
        <f t="shared" si="0"/>
        <v>332053</v>
      </c>
      <c r="E7" s="9">
        <f t="shared" si="0"/>
        <v>66656</v>
      </c>
      <c r="F7" s="9">
        <f t="shared" si="0"/>
        <v>306228</v>
      </c>
      <c r="G7" s="9">
        <f t="shared" si="0"/>
        <v>507239</v>
      </c>
      <c r="H7" s="9">
        <f t="shared" si="0"/>
        <v>60346</v>
      </c>
      <c r="I7" s="9">
        <f t="shared" si="0"/>
        <v>348576</v>
      </c>
      <c r="J7" s="9">
        <f t="shared" si="0"/>
        <v>293467</v>
      </c>
      <c r="K7" s="9">
        <f t="shared" si="0"/>
        <v>429972</v>
      </c>
      <c r="L7" s="9">
        <f t="shared" si="0"/>
        <v>342625</v>
      </c>
      <c r="M7" s="9">
        <f t="shared" si="0"/>
        <v>148220</v>
      </c>
      <c r="N7" s="9">
        <f t="shared" si="0"/>
        <v>97119</v>
      </c>
      <c r="O7" s="9">
        <f t="shared" si="0"/>
        <v>3748228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16463</v>
      </c>
      <c r="C8" s="11">
        <f t="shared" si="1"/>
        <v>16909</v>
      </c>
      <c r="D8" s="11">
        <f t="shared" si="1"/>
        <v>10515</v>
      </c>
      <c r="E8" s="11">
        <f t="shared" si="1"/>
        <v>2270</v>
      </c>
      <c r="F8" s="11">
        <f t="shared" si="1"/>
        <v>9655</v>
      </c>
      <c r="G8" s="11">
        <f t="shared" si="1"/>
        <v>18763</v>
      </c>
      <c r="H8" s="11">
        <f t="shared" si="1"/>
        <v>2855</v>
      </c>
      <c r="I8" s="11">
        <f t="shared" si="1"/>
        <v>17108</v>
      </c>
      <c r="J8" s="11">
        <f t="shared" si="1"/>
        <v>13156</v>
      </c>
      <c r="K8" s="11">
        <f t="shared" si="1"/>
        <v>11623</v>
      </c>
      <c r="L8" s="11">
        <f t="shared" si="1"/>
        <v>10332</v>
      </c>
      <c r="M8" s="11">
        <f t="shared" si="1"/>
        <v>6724</v>
      </c>
      <c r="N8" s="11">
        <f t="shared" si="1"/>
        <v>5513</v>
      </c>
      <c r="O8" s="11">
        <f t="shared" si="1"/>
        <v>141886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16463</v>
      </c>
      <c r="C9" s="11">
        <v>16909</v>
      </c>
      <c r="D9" s="11">
        <v>10515</v>
      </c>
      <c r="E9" s="11">
        <v>2270</v>
      </c>
      <c r="F9" s="11">
        <v>9655</v>
      </c>
      <c r="G9" s="11">
        <v>18763</v>
      </c>
      <c r="H9" s="11">
        <v>2843</v>
      </c>
      <c r="I9" s="11">
        <v>17107</v>
      </c>
      <c r="J9" s="11">
        <v>13156</v>
      </c>
      <c r="K9" s="11">
        <v>11609</v>
      </c>
      <c r="L9" s="11">
        <v>10332</v>
      </c>
      <c r="M9" s="11">
        <v>6719</v>
      </c>
      <c r="N9" s="11">
        <v>5513</v>
      </c>
      <c r="O9" s="11">
        <f>SUM(B9:N9)</f>
        <v>141854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1</v>
      </c>
      <c r="J10" s="13">
        <v>0</v>
      </c>
      <c r="K10" s="13">
        <v>14</v>
      </c>
      <c r="L10" s="13">
        <v>0</v>
      </c>
      <c r="M10" s="13">
        <v>5</v>
      </c>
      <c r="N10" s="13">
        <v>0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451609</v>
      </c>
      <c r="C11" s="13">
        <v>330746</v>
      </c>
      <c r="D11" s="13">
        <v>321538</v>
      </c>
      <c r="E11" s="13">
        <v>64386</v>
      </c>
      <c r="F11" s="13">
        <v>296573</v>
      </c>
      <c r="G11" s="13">
        <v>488476</v>
      </c>
      <c r="H11" s="13">
        <v>57491</v>
      </c>
      <c r="I11" s="13">
        <v>331468</v>
      </c>
      <c r="J11" s="13">
        <v>280311</v>
      </c>
      <c r="K11" s="13">
        <v>418349</v>
      </c>
      <c r="L11" s="13">
        <v>332293</v>
      </c>
      <c r="M11" s="13">
        <v>141496</v>
      </c>
      <c r="N11" s="13">
        <v>91606</v>
      </c>
      <c r="O11" s="11">
        <f>SUM(B11:N11)</f>
        <v>3606342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1.035765163188844</v>
      </c>
      <c r="H15" s="19">
        <v>1.249877745132156</v>
      </c>
      <c r="I15" s="19">
        <v>0.979090733874618</v>
      </c>
      <c r="J15" s="19">
        <v>1.06893343102226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1107207.01</v>
      </c>
      <c r="C17" s="24">
        <f aca="true" t="shared" si="2" ref="C17:O17">C18+C19+C20+C21+C22+C23</f>
        <v>878765.6600000001</v>
      </c>
      <c r="D17" s="24">
        <f t="shared" si="2"/>
        <v>669824.9099999999</v>
      </c>
      <c r="E17" s="24">
        <f t="shared" si="2"/>
        <v>211661.68</v>
      </c>
      <c r="F17" s="24">
        <f t="shared" si="2"/>
        <v>725084.3900000001</v>
      </c>
      <c r="G17" s="24">
        <f t="shared" si="2"/>
        <v>1040631.77</v>
      </c>
      <c r="H17" s="24">
        <f t="shared" si="2"/>
        <v>193893.39</v>
      </c>
      <c r="I17" s="24">
        <f t="shared" si="2"/>
        <v>833705.1500000001</v>
      </c>
      <c r="J17" s="24">
        <f t="shared" si="2"/>
        <v>757386.86</v>
      </c>
      <c r="K17" s="24">
        <f t="shared" si="2"/>
        <v>993456.8600000001</v>
      </c>
      <c r="L17" s="24">
        <f t="shared" si="2"/>
        <v>896758.8</v>
      </c>
      <c r="M17" s="24">
        <f t="shared" si="2"/>
        <v>501416.83999999997</v>
      </c>
      <c r="N17" s="24">
        <f t="shared" si="2"/>
        <v>253372.57999999996</v>
      </c>
      <c r="O17" s="24">
        <f t="shared" si="2"/>
        <v>9063165.9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1045766.46</v>
      </c>
      <c r="C18" s="22">
        <f t="shared" si="3"/>
        <v>802213.91</v>
      </c>
      <c r="D18" s="22">
        <f t="shared" si="3"/>
        <v>671809.63</v>
      </c>
      <c r="E18" s="22">
        <f t="shared" si="3"/>
        <v>230703.08</v>
      </c>
      <c r="F18" s="22">
        <f t="shared" si="3"/>
        <v>717859.68</v>
      </c>
      <c r="G18" s="22">
        <f t="shared" si="3"/>
        <v>977500.28</v>
      </c>
      <c r="H18" s="22">
        <f t="shared" si="3"/>
        <v>155928.03</v>
      </c>
      <c r="I18" s="22">
        <f t="shared" si="3"/>
        <v>797960.18</v>
      </c>
      <c r="J18" s="22">
        <f t="shared" si="3"/>
        <v>676177.31</v>
      </c>
      <c r="K18" s="22">
        <f t="shared" si="3"/>
        <v>937080.98</v>
      </c>
      <c r="L18" s="22">
        <f t="shared" si="3"/>
        <v>849847.05</v>
      </c>
      <c r="M18" s="22">
        <f t="shared" si="3"/>
        <v>424724.41</v>
      </c>
      <c r="N18" s="22">
        <f t="shared" si="3"/>
        <v>251499.36</v>
      </c>
      <c r="O18" s="27">
        <f aca="true" t="shared" si="4" ref="O18:O23">SUM(B18:N18)</f>
        <v>8539070.360000001</v>
      </c>
    </row>
    <row r="19" spans="1:23" ht="18.75" customHeight="1">
      <c r="A19" s="26" t="s">
        <v>36</v>
      </c>
      <c r="B19" s="16">
        <f>IF(B15&lt;&gt;0,ROUND((B15-1)*B18,2),0)</f>
        <v>-367</v>
      </c>
      <c r="C19" s="22">
        <f aca="true" t="shared" si="5" ref="C19:N19">IF(C15&lt;&gt;0,ROUND((C15-1)*C18,2),0)</f>
        <v>17496.55</v>
      </c>
      <c r="D19" s="22">
        <f t="shared" si="5"/>
        <v>-7474.84</v>
      </c>
      <c r="E19" s="22">
        <f t="shared" si="5"/>
        <v>-27202.15</v>
      </c>
      <c r="F19" s="22">
        <f t="shared" si="5"/>
        <v>-12036.62</v>
      </c>
      <c r="G19" s="22">
        <f t="shared" si="5"/>
        <v>34960.46</v>
      </c>
      <c r="H19" s="22">
        <f t="shared" si="5"/>
        <v>38962.94</v>
      </c>
      <c r="I19" s="22">
        <f t="shared" si="5"/>
        <v>-16684.76</v>
      </c>
      <c r="J19" s="22">
        <f t="shared" si="5"/>
        <v>46611.22</v>
      </c>
      <c r="K19" s="22">
        <f t="shared" si="5"/>
        <v>-4445.46</v>
      </c>
      <c r="L19" s="22">
        <f t="shared" si="5"/>
        <v>-2844.14</v>
      </c>
      <c r="M19" s="22">
        <f t="shared" si="5"/>
        <v>38272.45</v>
      </c>
      <c r="N19" s="22">
        <f t="shared" si="5"/>
        <v>-13351.23</v>
      </c>
      <c r="O19" s="27">
        <f t="shared" si="4"/>
        <v>91897.42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32706.83</v>
      </c>
      <c r="C23" s="22">
        <v>31957.52</v>
      </c>
      <c r="D23" s="22">
        <v>12924.45</v>
      </c>
      <c r="E23" s="22">
        <v>5611.49</v>
      </c>
      <c r="F23" s="22">
        <v>14589.68</v>
      </c>
      <c r="G23" s="22">
        <v>12106.01</v>
      </c>
      <c r="H23" s="22">
        <v>0</v>
      </c>
      <c r="I23" s="22">
        <v>36634.42</v>
      </c>
      <c r="J23" s="22">
        <v>22207.75</v>
      </c>
      <c r="K23" s="22">
        <v>31745.15</v>
      </c>
      <c r="L23" s="22">
        <v>31858.42</v>
      </c>
      <c r="M23" s="22">
        <v>25999.79</v>
      </c>
      <c r="N23" s="22">
        <v>7351.53</v>
      </c>
      <c r="O23" s="27">
        <f t="shared" si="4"/>
        <v>265693.04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-72437.2</v>
      </c>
      <c r="C25" s="31">
        <f>+C26+C28+C39+C40+C43-C44</f>
        <v>-74399.6</v>
      </c>
      <c r="D25" s="31">
        <f t="shared" si="6"/>
        <v>619026.99</v>
      </c>
      <c r="E25" s="31">
        <f t="shared" si="6"/>
        <v>-9988</v>
      </c>
      <c r="F25" s="31">
        <f t="shared" si="6"/>
        <v>1987518</v>
      </c>
      <c r="G25" s="31">
        <f t="shared" si="6"/>
        <v>-82557.2</v>
      </c>
      <c r="H25" s="31">
        <f t="shared" si="6"/>
        <v>122796.13000000002</v>
      </c>
      <c r="I25" s="31">
        <f t="shared" si="6"/>
        <v>-75270.8</v>
      </c>
      <c r="J25" s="31">
        <f t="shared" si="6"/>
        <v>-57886.4</v>
      </c>
      <c r="K25" s="31">
        <f t="shared" si="6"/>
        <v>-51079.6</v>
      </c>
      <c r="L25" s="31">
        <f t="shared" si="6"/>
        <v>-45460.8</v>
      </c>
      <c r="M25" s="31">
        <f t="shared" si="6"/>
        <v>-29563.6</v>
      </c>
      <c r="N25" s="31">
        <f t="shared" si="6"/>
        <v>-24257.2</v>
      </c>
      <c r="O25" s="31">
        <f t="shared" si="6"/>
        <v>2206440.72</v>
      </c>
    </row>
    <row r="26" spans="1:15" ht="18.75" customHeight="1">
      <c r="A26" s="26" t="s">
        <v>42</v>
      </c>
      <c r="B26" s="32">
        <f>+B27</f>
        <v>-72437.2</v>
      </c>
      <c r="C26" s="32">
        <f>+C27</f>
        <v>-74399.6</v>
      </c>
      <c r="D26" s="32">
        <f aca="true" t="shared" si="7" ref="D26:O26">+D27</f>
        <v>-46266</v>
      </c>
      <c r="E26" s="32">
        <f t="shared" si="7"/>
        <v>-9988</v>
      </c>
      <c r="F26" s="32">
        <f t="shared" si="7"/>
        <v>-42482</v>
      </c>
      <c r="G26" s="32">
        <f t="shared" si="7"/>
        <v>-82557.2</v>
      </c>
      <c r="H26" s="32">
        <f t="shared" si="7"/>
        <v>-12509.2</v>
      </c>
      <c r="I26" s="32">
        <f t="shared" si="7"/>
        <v>-75270.8</v>
      </c>
      <c r="J26" s="32">
        <f t="shared" si="7"/>
        <v>-57886.4</v>
      </c>
      <c r="K26" s="32">
        <f t="shared" si="7"/>
        <v>-51079.6</v>
      </c>
      <c r="L26" s="32">
        <f t="shared" si="7"/>
        <v>-45460.8</v>
      </c>
      <c r="M26" s="32">
        <f t="shared" si="7"/>
        <v>-29563.6</v>
      </c>
      <c r="N26" s="32">
        <f t="shared" si="7"/>
        <v>-24257.2</v>
      </c>
      <c r="O26" s="32">
        <f t="shared" si="7"/>
        <v>-624157.6</v>
      </c>
    </row>
    <row r="27" spans="1:26" ht="18.75" customHeight="1">
      <c r="A27" s="28" t="s">
        <v>43</v>
      </c>
      <c r="B27" s="16">
        <f>ROUND((-B9)*$G$3,2)</f>
        <v>-72437.2</v>
      </c>
      <c r="C27" s="16">
        <f aca="true" t="shared" si="8" ref="C27:N27">ROUND((-C9)*$G$3,2)</f>
        <v>-74399.6</v>
      </c>
      <c r="D27" s="16">
        <f t="shared" si="8"/>
        <v>-46266</v>
      </c>
      <c r="E27" s="16">
        <f t="shared" si="8"/>
        <v>-9988</v>
      </c>
      <c r="F27" s="16">
        <f t="shared" si="8"/>
        <v>-42482</v>
      </c>
      <c r="G27" s="16">
        <f t="shared" si="8"/>
        <v>-82557.2</v>
      </c>
      <c r="H27" s="16">
        <f t="shared" si="8"/>
        <v>-12509.2</v>
      </c>
      <c r="I27" s="16">
        <f t="shared" si="8"/>
        <v>-75270.8</v>
      </c>
      <c r="J27" s="16">
        <f t="shared" si="8"/>
        <v>-57886.4</v>
      </c>
      <c r="K27" s="16">
        <f t="shared" si="8"/>
        <v>-51079.6</v>
      </c>
      <c r="L27" s="16">
        <f t="shared" si="8"/>
        <v>-45460.8</v>
      </c>
      <c r="M27" s="16">
        <f t="shared" si="8"/>
        <v>-29563.6</v>
      </c>
      <c r="N27" s="16">
        <f t="shared" si="8"/>
        <v>-24257.2</v>
      </c>
      <c r="O27" s="33">
        <f aca="true" t="shared" si="9" ref="O27:O44">SUM(B27:N27)</f>
        <v>-624157.6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665292.99</v>
      </c>
      <c r="E28" s="32">
        <f t="shared" si="10"/>
        <v>0</v>
      </c>
      <c r="F28" s="32">
        <f t="shared" si="10"/>
        <v>2030000</v>
      </c>
      <c r="G28" s="32">
        <f t="shared" si="10"/>
        <v>0</v>
      </c>
      <c r="H28" s="32">
        <f t="shared" si="10"/>
        <v>135305.33000000002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2830598.3200000003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-19707.01</v>
      </c>
      <c r="E29" s="34">
        <v>0</v>
      </c>
      <c r="F29" s="34">
        <v>0</v>
      </c>
      <c r="G29" s="34">
        <v>0</v>
      </c>
      <c r="H29" s="34">
        <v>-9694.67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-29401.68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2030000</v>
      </c>
      <c r="G34" s="34">
        <v>0</v>
      </c>
      <c r="H34" s="34">
        <v>298000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5057000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-2197000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1034769.81</v>
      </c>
      <c r="C42" s="37">
        <f aca="true" t="shared" si="11" ref="C42:N42">+C17+C25</f>
        <v>804366.0600000002</v>
      </c>
      <c r="D42" s="37">
        <f t="shared" si="11"/>
        <v>1288851.9</v>
      </c>
      <c r="E42" s="37">
        <f t="shared" si="11"/>
        <v>201673.68</v>
      </c>
      <c r="F42" s="37">
        <f t="shared" si="11"/>
        <v>2712602.39</v>
      </c>
      <c r="G42" s="37">
        <f t="shared" si="11"/>
        <v>958074.5700000001</v>
      </c>
      <c r="H42" s="37">
        <f t="shared" si="11"/>
        <v>316689.52</v>
      </c>
      <c r="I42" s="37">
        <f t="shared" si="11"/>
        <v>758434.3500000001</v>
      </c>
      <c r="J42" s="37">
        <f t="shared" si="11"/>
        <v>699500.46</v>
      </c>
      <c r="K42" s="37">
        <f t="shared" si="11"/>
        <v>942377.2600000001</v>
      </c>
      <c r="L42" s="37">
        <f t="shared" si="11"/>
        <v>851298</v>
      </c>
      <c r="M42" s="37">
        <f t="shared" si="11"/>
        <v>471853.24</v>
      </c>
      <c r="N42" s="37">
        <f t="shared" si="11"/>
        <v>229115.37999999995</v>
      </c>
      <c r="O42" s="37">
        <f>SUM(B42:N42)</f>
        <v>11269606.62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1034769.81</v>
      </c>
      <c r="C48" s="52">
        <f t="shared" si="12"/>
        <v>804366.07</v>
      </c>
      <c r="D48" s="52">
        <f t="shared" si="12"/>
        <v>1288851.9</v>
      </c>
      <c r="E48" s="52">
        <f t="shared" si="12"/>
        <v>201673.68</v>
      </c>
      <c r="F48" s="52">
        <f t="shared" si="12"/>
        <v>2712602.39</v>
      </c>
      <c r="G48" s="52">
        <f t="shared" si="12"/>
        <v>958074.56</v>
      </c>
      <c r="H48" s="52">
        <f t="shared" si="12"/>
        <v>316689.52</v>
      </c>
      <c r="I48" s="52">
        <f t="shared" si="12"/>
        <v>758434.35</v>
      </c>
      <c r="J48" s="52">
        <f t="shared" si="12"/>
        <v>699500.47</v>
      </c>
      <c r="K48" s="52">
        <f t="shared" si="12"/>
        <v>942377.25</v>
      </c>
      <c r="L48" s="52">
        <f t="shared" si="12"/>
        <v>851298</v>
      </c>
      <c r="M48" s="52">
        <f t="shared" si="12"/>
        <v>471853.24</v>
      </c>
      <c r="N48" s="52">
        <f t="shared" si="12"/>
        <v>229115.38</v>
      </c>
      <c r="O48" s="37">
        <f t="shared" si="12"/>
        <v>11269606.620000001</v>
      </c>
      <c r="Q48"/>
    </row>
    <row r="49" spans="1:18" ht="18.75" customHeight="1">
      <c r="A49" s="26" t="s">
        <v>61</v>
      </c>
      <c r="B49" s="52">
        <v>839367.53</v>
      </c>
      <c r="C49" s="52">
        <v>580367.59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1419735.12</v>
      </c>
      <c r="P49"/>
      <c r="Q49"/>
      <c r="R49" s="44"/>
    </row>
    <row r="50" spans="1:16" ht="18.75" customHeight="1">
      <c r="A50" s="26" t="s">
        <v>62</v>
      </c>
      <c r="B50" s="52">
        <v>195402.28</v>
      </c>
      <c r="C50" s="52">
        <v>223998.48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419400.76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1288851.9</v>
      </c>
      <c r="E51" s="53">
        <v>0</v>
      </c>
      <c r="F51" s="53">
        <v>0</v>
      </c>
      <c r="G51" s="53">
        <v>0</v>
      </c>
      <c r="H51" s="52">
        <v>316689.52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1605541.42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201673.68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201673.68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2712602.39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2712602.39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958074.56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958074.56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758434.35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758434.35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699500.47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699500.47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942377.25</v>
      </c>
      <c r="L57" s="32">
        <v>851298</v>
      </c>
      <c r="M57" s="53">
        <v>0</v>
      </c>
      <c r="N57" s="53">
        <v>0</v>
      </c>
      <c r="O57" s="37">
        <f t="shared" si="13"/>
        <v>1793675.25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471853.24</v>
      </c>
      <c r="N58" s="53">
        <v>0</v>
      </c>
      <c r="O58" s="37">
        <f t="shared" si="13"/>
        <v>471853.24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229115.38</v>
      </c>
      <c r="O59" s="56">
        <f t="shared" si="13"/>
        <v>229115.38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2020-03-11T13:03:41Z</dcterms:modified>
  <cp:category/>
  <cp:version/>
  <cp:contentType/>
  <cp:contentStatus/>
</cp:coreProperties>
</file>