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<sst xmlns="http://schemas.openxmlformats.org/spreadsheetml/2006/main" count="77" uniqueCount="74">
  <si>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</si>
  <si>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</si>
  <si>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</si>
  <si>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</si>
  <si>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</si>
  <si>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</si>
  <si>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</si>
  <si>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</si>
  <si>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</si>
  <si>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</si>
  <si>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</si>
  <si>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</si>
  <si>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</si>
  <si>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</si>
  <si>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</si>
  <si>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</si>
  <si>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</si>
  <si>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</si>
  <si>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</si>
  <si>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</si>
  <si>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</si>
  <si>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</si>
  <si>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</si>
  <si>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</si>
  <si>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</si>
  <si>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</si>
  <si>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</si>
  <si>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</si>
  <si>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</si>
  <si>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</si>
  <si>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</si>
  <si>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</si>
  <si>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</si>
  <si>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</si>
  <si>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</si>
  <si>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</si>
  <si>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</si>
  <si>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</si>
  <si>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</si>
  <si>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</si>
  <si>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</si>
  <si>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</si>
  <si>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</si>
  <si>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</si>
  <si>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</si>
  <si>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</si>
  <si>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</si>
  <si>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</si>
  <si>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</si>
  <si>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</si>
  <si>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</si>
  <si>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</si>
  <si>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</si>
  <si>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</si>
  <si>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</si>
  <si>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</si>
  <si>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</si>
  <si>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</si>
  <si>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</si>
  <si>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</si>
  <si>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</si>
  <si>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</si>
  <si>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</si>
  <si>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</si>
  <si>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</si>
  <si>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</si>
  <si>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</si>
  <si>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</si>
  <si>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</si>
  <si>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</si>
  <si>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</si>
  <si>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</si>
  <si>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</si>
  <si>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06/03/20 - VENCIMENTO 13/03/20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</si>
</sst>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473314</v>
      </c>
      <c r="C7" s="9">
        <f t="shared" si="0"/>
        <v>349310</v>
      </c>
      <c r="D7" s="9">
        <f t="shared" si="0"/>
        <v>335636</v>
      </c>
      <c r="E7" s="9">
        <f t="shared" si="0"/>
        <v>68708</v>
      </c>
      <c r="F7" s="9">
        <f t="shared" si="0"/>
        <v>313126</v>
      </c>
      <c r="G7" s="9">
        <f t="shared" si="0"/>
        <v>516058</v>
      </c>
      <c r="H7" s="9">
        <f t="shared" si="0"/>
        <v>61451</v>
      </c>
      <c r="I7" s="9">
        <f t="shared" si="0"/>
        <v>351454</v>
      </c>
      <c r="J7" s="9">
        <f t="shared" si="0"/>
        <v>298770</v>
      </c>
      <c r="K7" s="9">
        <f t="shared" si="0"/>
        <v>435819</v>
      </c>
      <c r="L7" s="9">
        <f t="shared" si="0"/>
        <v>345755</v>
      </c>
      <c r="M7" s="9">
        <f t="shared" si="0"/>
        <v>149758</v>
      </c>
      <c r="N7" s="9">
        <f t="shared" si="0"/>
        <v>98462</v>
      </c>
      <c r="O7" s="9">
        <f t="shared" si="0"/>
        <v>3797621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19747</v>
      </c>
      <c r="C8" s="11">
        <f t="shared" si="1"/>
        <v>19370</v>
      </c>
      <c r="D8" s="11">
        <f t="shared" si="1"/>
        <v>13368</v>
      </c>
      <c r="E8" s="11">
        <f t="shared" si="1"/>
        <v>2664</v>
      </c>
      <c r="F8" s="11">
        <f t="shared" si="1"/>
        <v>11905</v>
      </c>
      <c r="G8" s="11">
        <f t="shared" si="1"/>
        <v>23002</v>
      </c>
      <c r="H8" s="11">
        <f t="shared" si="1"/>
        <v>3357</v>
      </c>
      <c r="I8" s="11">
        <f t="shared" si="1"/>
        <v>20923</v>
      </c>
      <c r="J8" s="11">
        <f t="shared" si="1"/>
        <v>15682</v>
      </c>
      <c r="K8" s="11">
        <f t="shared" si="1"/>
        <v>14158</v>
      </c>
      <c r="L8" s="11">
        <f t="shared" si="1"/>
        <v>12416</v>
      </c>
      <c r="M8" s="11">
        <f t="shared" si="1"/>
        <v>7692</v>
      </c>
      <c r="N8" s="11">
        <f t="shared" si="1"/>
        <v>6275</v>
      </c>
      <c r="O8" s="11">
        <f t="shared" si="1"/>
        <v>170559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19747</v>
      </c>
      <c r="C9" s="11">
        <v>19370</v>
      </c>
      <c r="D9" s="11">
        <v>13368</v>
      </c>
      <c r="E9" s="11">
        <v>2664</v>
      </c>
      <c r="F9" s="11">
        <v>11905</v>
      </c>
      <c r="G9" s="11">
        <v>23002</v>
      </c>
      <c r="H9" s="11">
        <v>3348</v>
      </c>
      <c r="I9" s="11">
        <v>20922</v>
      </c>
      <c r="J9" s="11">
        <v>15682</v>
      </c>
      <c r="K9" s="11">
        <v>14147</v>
      </c>
      <c r="L9" s="11">
        <v>12416</v>
      </c>
      <c r="M9" s="11">
        <v>7685</v>
      </c>
      <c r="N9" s="11">
        <v>6275</v>
      </c>
      <c r="O9" s="11">
        <f>SUM(B9:N9)</f>
        <v>170531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</v>
      </c>
      <c r="J10" s="13">
        <v>0</v>
      </c>
      <c r="K10" s="13">
        <v>11</v>
      </c>
      <c r="L10" s="13">
        <v>0</v>
      </c>
      <c r="M10" s="13">
        <v>7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453567</v>
      </c>
      <c r="C11" s="13">
        <v>329940</v>
      </c>
      <c r="D11" s="13">
        <v>322268</v>
      </c>
      <c r="E11" s="13">
        <v>66044</v>
      </c>
      <c r="F11" s="13">
        <v>301221</v>
      </c>
      <c r="G11" s="13">
        <v>493056</v>
      </c>
      <c r="H11" s="13">
        <v>58094</v>
      </c>
      <c r="I11" s="13">
        <v>330531</v>
      </c>
      <c r="J11" s="13">
        <v>283088</v>
      </c>
      <c r="K11" s="13">
        <v>421661</v>
      </c>
      <c r="L11" s="13">
        <v>333339</v>
      </c>
      <c r="M11" s="13">
        <v>142066</v>
      </c>
      <c r="N11" s="13">
        <v>92187</v>
      </c>
      <c r="O11" s="11">
        <f>SUM(B11:N11)</f>
        <v>3627062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1.035765163188844</v>
      </c>
      <c r="H15" s="19">
        <v>1.249877745132156</v>
      </c>
      <c r="I15" s="19">
        <v>0.979090733874618</v>
      </c>
      <c r="J15" s="19">
        <v>1.06893343102226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1119449.3799999997</v>
      </c>
      <c r="C17" s="24">
        <f aca="true" t="shared" si="2" ref="C17:O17">C18+C19+C20+C21+C22+C23</f>
        <v>882667.87</v>
      </c>
      <c r="D17" s="24">
        <f t="shared" si="2"/>
        <v>676993.3799999999</v>
      </c>
      <c r="E17" s="24">
        <f t="shared" si="2"/>
        <v>218995.96000000002</v>
      </c>
      <c r="F17" s="24">
        <f t="shared" si="2"/>
        <v>740983.55</v>
      </c>
      <c r="G17" s="24">
        <f t="shared" si="2"/>
        <v>1058234.6900000002</v>
      </c>
      <c r="H17" s="24">
        <f t="shared" si="2"/>
        <v>197462.06</v>
      </c>
      <c r="I17" s="24">
        <f t="shared" si="2"/>
        <v>840155.7100000001</v>
      </c>
      <c r="J17" s="24">
        <f t="shared" si="2"/>
        <v>770447.7899999999</v>
      </c>
      <c r="K17" s="24">
        <f t="shared" si="2"/>
        <v>1006139.3600000001</v>
      </c>
      <c r="L17" s="24">
        <f t="shared" si="2"/>
        <v>905141.44</v>
      </c>
      <c r="M17" s="24">
        <f t="shared" si="2"/>
        <v>506221.11</v>
      </c>
      <c r="N17" s="24">
        <f t="shared" si="2"/>
        <v>256665.79</v>
      </c>
      <c r="O17" s="24">
        <f t="shared" si="2"/>
        <v>9179558.089999998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1057478.14</v>
      </c>
      <c r="C18" s="22">
        <f t="shared" si="3"/>
        <v>806032.83</v>
      </c>
      <c r="D18" s="22">
        <f t="shared" si="3"/>
        <v>679058.76</v>
      </c>
      <c r="E18" s="22">
        <f t="shared" si="3"/>
        <v>237805.26</v>
      </c>
      <c r="F18" s="22">
        <f t="shared" si="3"/>
        <v>734029.97</v>
      </c>
      <c r="G18" s="22">
        <f t="shared" si="3"/>
        <v>994495.37</v>
      </c>
      <c r="H18" s="22">
        <f t="shared" si="3"/>
        <v>158783.24</v>
      </c>
      <c r="I18" s="22">
        <f t="shared" si="3"/>
        <v>804548.5</v>
      </c>
      <c r="J18" s="22">
        <f t="shared" si="3"/>
        <v>688395.96</v>
      </c>
      <c r="K18" s="22">
        <f t="shared" si="3"/>
        <v>949823.93</v>
      </c>
      <c r="L18" s="22">
        <f t="shared" si="3"/>
        <v>857610.7</v>
      </c>
      <c r="M18" s="22">
        <f t="shared" si="3"/>
        <v>429131.55</v>
      </c>
      <c r="N18" s="22">
        <f t="shared" si="3"/>
        <v>254977.2</v>
      </c>
      <c r="O18" s="27">
        <f aca="true" t="shared" si="4" ref="O18:O23">SUM(B18:N18)</f>
        <v>8652171.409999998</v>
      </c>
    </row>
    <row r="19" spans="1:23" ht="18.75" customHeight="1">
      <c r="A19" s="26" t="s">
        <v>36</v>
      </c>
      <c r="B19" s="16">
        <f>IF(B15&lt;&gt;0,ROUND((B15-1)*B18,2),0)</f>
        <v>-371.11</v>
      </c>
      <c r="C19" s="22">
        <f aca="true" t="shared" si="5" ref="C19:N19">IF(C15&lt;&gt;0,ROUND((C15-1)*C18,2),0)</f>
        <v>17579.84</v>
      </c>
      <c r="D19" s="22">
        <f t="shared" si="5"/>
        <v>-7555.5</v>
      </c>
      <c r="E19" s="22">
        <f t="shared" si="5"/>
        <v>-28039.57</v>
      </c>
      <c r="F19" s="22">
        <f t="shared" si="5"/>
        <v>-12307.75</v>
      </c>
      <c r="G19" s="22">
        <f t="shared" si="5"/>
        <v>35568.29</v>
      </c>
      <c r="H19" s="22">
        <f t="shared" si="5"/>
        <v>39676.4</v>
      </c>
      <c r="I19" s="22">
        <f t="shared" si="5"/>
        <v>-16822.52</v>
      </c>
      <c r="J19" s="22">
        <f t="shared" si="5"/>
        <v>47453.5</v>
      </c>
      <c r="K19" s="22">
        <f t="shared" si="5"/>
        <v>-4505.91</v>
      </c>
      <c r="L19" s="22">
        <f t="shared" si="5"/>
        <v>-2870.12</v>
      </c>
      <c r="M19" s="22">
        <f t="shared" si="5"/>
        <v>38669.58</v>
      </c>
      <c r="N19" s="22">
        <f t="shared" si="5"/>
        <v>-13535.86</v>
      </c>
      <c r="O19" s="27">
        <f t="shared" si="4"/>
        <v>92939.27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12106.01</v>
      </c>
      <c r="H23" s="22">
        <v>0</v>
      </c>
      <c r="I23" s="22">
        <v>36634.42</v>
      </c>
      <c r="J23" s="22">
        <v>22207.75</v>
      </c>
      <c r="K23" s="22">
        <v>31745.15</v>
      </c>
      <c r="L23" s="22">
        <v>32503.39</v>
      </c>
      <c r="M23" s="22">
        <v>25999.79</v>
      </c>
      <c r="N23" s="22">
        <v>7351.53</v>
      </c>
      <c r="O23" s="27">
        <f t="shared" si="4"/>
        <v>267942.32999999996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-104198.55</v>
      </c>
      <c r="C25" s="31">
        <f>+C26+C28+C39+C40+C43-C44</f>
        <v>-90062.36</v>
      </c>
      <c r="D25" s="31">
        <f t="shared" si="6"/>
        <v>-664068.9299999999</v>
      </c>
      <c r="E25" s="31">
        <f t="shared" si="6"/>
        <v>-34132.590000000004</v>
      </c>
      <c r="F25" s="31">
        <f t="shared" si="6"/>
        <v>-717403.73</v>
      </c>
      <c r="G25" s="31">
        <f t="shared" si="6"/>
        <v>-202339.08000000002</v>
      </c>
      <c r="H25" s="31">
        <f t="shared" si="6"/>
        <v>-169604.30000000002</v>
      </c>
      <c r="I25" s="31">
        <f t="shared" si="6"/>
        <v>-121505.69</v>
      </c>
      <c r="J25" s="31">
        <f t="shared" si="6"/>
        <v>-103260.63</v>
      </c>
      <c r="K25" s="31">
        <f t="shared" si="6"/>
        <v>-974394.2</v>
      </c>
      <c r="L25" s="31">
        <f t="shared" si="6"/>
        <v>-872638.0499999999</v>
      </c>
      <c r="M25" s="31">
        <f t="shared" si="6"/>
        <v>-46985.56</v>
      </c>
      <c r="N25" s="31">
        <f t="shared" si="6"/>
        <v>-37009.56</v>
      </c>
      <c r="O25" s="31">
        <f t="shared" si="6"/>
        <v>-4137603.2300000004</v>
      </c>
    </row>
    <row r="26" spans="1:15" ht="18.75" customHeight="1">
      <c r="A26" s="26" t="s">
        <v>42</v>
      </c>
      <c r="B26" s="32">
        <f>+B27</f>
        <v>-86886.8</v>
      </c>
      <c r="C26" s="32">
        <f>+C27</f>
        <v>-85228</v>
      </c>
      <c r="D26" s="32">
        <f aca="true" t="shared" si="7" ref="D26:O26">+D27</f>
        <v>-58819.2</v>
      </c>
      <c r="E26" s="32">
        <f t="shared" si="7"/>
        <v>-11721.6</v>
      </c>
      <c r="F26" s="32">
        <f t="shared" si="7"/>
        <v>-52382</v>
      </c>
      <c r="G26" s="32">
        <f t="shared" si="7"/>
        <v>-101208.8</v>
      </c>
      <c r="H26" s="32">
        <f t="shared" si="7"/>
        <v>-14731.2</v>
      </c>
      <c r="I26" s="32">
        <f t="shared" si="7"/>
        <v>-92056.8</v>
      </c>
      <c r="J26" s="32">
        <f t="shared" si="7"/>
        <v>-69000.8</v>
      </c>
      <c r="K26" s="32">
        <f t="shared" si="7"/>
        <v>-62246.8</v>
      </c>
      <c r="L26" s="32">
        <f t="shared" si="7"/>
        <v>-54630.4</v>
      </c>
      <c r="M26" s="32">
        <f t="shared" si="7"/>
        <v>-33814</v>
      </c>
      <c r="N26" s="32">
        <f t="shared" si="7"/>
        <v>-27610</v>
      </c>
      <c r="O26" s="32">
        <f t="shared" si="7"/>
        <v>-750336.4</v>
      </c>
    </row>
    <row r="27" spans="1:26" ht="18.75" customHeight="1">
      <c r="A27" s="28" t="s">
        <v>43</v>
      </c>
      <c r="B27" s="16">
        <f>ROUND((-B9)*$G$3,2)</f>
        <v>-86886.8</v>
      </c>
      <c r="C27" s="16">
        <f aca="true" t="shared" si="8" ref="C27:N27">ROUND((-C9)*$G$3,2)</f>
        <v>-85228</v>
      </c>
      <c r="D27" s="16">
        <f t="shared" si="8"/>
        <v>-58819.2</v>
      </c>
      <c r="E27" s="16">
        <f t="shared" si="8"/>
        <v>-11721.6</v>
      </c>
      <c r="F27" s="16">
        <f t="shared" si="8"/>
        <v>-52382</v>
      </c>
      <c r="G27" s="16">
        <f t="shared" si="8"/>
        <v>-101208.8</v>
      </c>
      <c r="H27" s="16">
        <f t="shared" si="8"/>
        <v>-14731.2</v>
      </c>
      <c r="I27" s="16">
        <f t="shared" si="8"/>
        <v>-92056.8</v>
      </c>
      <c r="J27" s="16">
        <f t="shared" si="8"/>
        <v>-69000.8</v>
      </c>
      <c r="K27" s="16">
        <f t="shared" si="8"/>
        <v>-62246.8</v>
      </c>
      <c r="L27" s="16">
        <f t="shared" si="8"/>
        <v>-54630.4</v>
      </c>
      <c r="M27" s="16">
        <f t="shared" si="8"/>
        <v>-33814</v>
      </c>
      <c r="N27" s="16">
        <f t="shared" si="8"/>
        <v>-27610</v>
      </c>
      <c r="O27" s="33">
        <f aca="true" t="shared" si="9" ref="O27:O44">SUM(B27:N27)</f>
        <v>-750336.4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-17311.75</v>
      </c>
      <c r="C28" s="32">
        <f aca="true" t="shared" si="10" ref="C28:O28">SUM(C29:C37)</f>
        <v>-4834.36</v>
      </c>
      <c r="D28" s="32">
        <f t="shared" si="10"/>
        <v>-704922.07</v>
      </c>
      <c r="E28" s="32">
        <f t="shared" si="10"/>
        <v>-22410.99</v>
      </c>
      <c r="F28" s="32">
        <f t="shared" si="10"/>
        <v>-665021.73</v>
      </c>
      <c r="G28" s="32">
        <f t="shared" si="10"/>
        <v>-101130.28</v>
      </c>
      <c r="H28" s="32">
        <f t="shared" si="10"/>
        <v>-154873.1</v>
      </c>
      <c r="I28" s="32">
        <f t="shared" si="10"/>
        <v>-29448.89</v>
      </c>
      <c r="J28" s="32">
        <f t="shared" si="10"/>
        <v>-34259.83</v>
      </c>
      <c r="K28" s="32">
        <f t="shared" si="10"/>
        <v>-914149.32</v>
      </c>
      <c r="L28" s="32">
        <f t="shared" si="10"/>
        <v>-852144.19</v>
      </c>
      <c r="M28" s="32">
        <f t="shared" si="10"/>
        <v>-13171.56</v>
      </c>
      <c r="N28" s="32">
        <f t="shared" si="10"/>
        <v>-9399.56</v>
      </c>
      <c r="O28" s="32">
        <f t="shared" si="10"/>
        <v>-3523077.63</v>
      </c>
    </row>
    <row r="29" spans="1:26" ht="18.75" customHeight="1">
      <c r="A29" s="28" t="s">
        <v>45</v>
      </c>
      <c r="B29" s="34">
        <v>-17311.75</v>
      </c>
      <c r="C29" s="34">
        <v>-4834.36</v>
      </c>
      <c r="D29" s="34">
        <v>-19922.07</v>
      </c>
      <c r="E29" s="34">
        <v>-22410.99</v>
      </c>
      <c r="F29" s="34">
        <v>-135021.73</v>
      </c>
      <c r="G29" s="34">
        <v>-101130.28</v>
      </c>
      <c r="H29" s="34">
        <v>-9873.1</v>
      </c>
      <c r="I29" s="34">
        <v>-29448.89</v>
      </c>
      <c r="J29" s="34">
        <v>-34259.83</v>
      </c>
      <c r="K29" s="34">
        <v>-44149.32</v>
      </c>
      <c r="L29" s="34">
        <v>-62144.19</v>
      </c>
      <c r="M29" s="34">
        <v>-13171.56</v>
      </c>
      <c r="N29" s="34">
        <v>-9399.56</v>
      </c>
      <c r="O29" s="34">
        <f t="shared" si="9"/>
        <v>-503077.63000000006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2697000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-1030000</v>
      </c>
      <c r="G35" s="34">
        <v>0</v>
      </c>
      <c r="H35" s="34">
        <v>-298000</v>
      </c>
      <c r="I35" s="34">
        <v>0</v>
      </c>
      <c r="J35" s="34">
        <v>0</v>
      </c>
      <c r="K35" s="34">
        <v>-1640000</v>
      </c>
      <c r="L35" s="34">
        <v>-1500000</v>
      </c>
      <c r="M35" s="34">
        <v>0</v>
      </c>
      <c r="N35" s="34">
        <v>0</v>
      </c>
      <c r="O35" s="34">
        <f t="shared" si="9"/>
        <v>-5717000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1015250.8299999996</v>
      </c>
      <c r="C42" s="37">
        <f aca="true" t="shared" si="11" ref="C42:N42">+C17+C25</f>
        <v>792605.51</v>
      </c>
      <c r="D42" s="37">
        <f t="shared" si="11"/>
        <v>12924.449999999953</v>
      </c>
      <c r="E42" s="37">
        <f t="shared" si="11"/>
        <v>184863.37000000002</v>
      </c>
      <c r="F42" s="37">
        <f t="shared" si="11"/>
        <v>23579.820000000065</v>
      </c>
      <c r="G42" s="37">
        <f t="shared" si="11"/>
        <v>855895.6100000001</v>
      </c>
      <c r="H42" s="37">
        <f t="shared" si="11"/>
        <v>27857.75999999998</v>
      </c>
      <c r="I42" s="37">
        <f t="shared" si="11"/>
        <v>718650.02</v>
      </c>
      <c r="J42" s="37">
        <f t="shared" si="11"/>
        <v>667187.1599999999</v>
      </c>
      <c r="K42" s="37">
        <f t="shared" si="11"/>
        <v>31745.16000000015</v>
      </c>
      <c r="L42" s="37">
        <f t="shared" si="11"/>
        <v>32503.390000000014</v>
      </c>
      <c r="M42" s="37">
        <f t="shared" si="11"/>
        <v>459235.55</v>
      </c>
      <c r="N42" s="37">
        <f t="shared" si="11"/>
        <v>219656.23</v>
      </c>
      <c r="O42" s="37">
        <f>SUM(B42:N42)</f>
        <v>5041954.859999999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-99672.34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-2001.92</v>
      </c>
      <c r="L44" s="34">
        <v>-34136.54</v>
      </c>
      <c r="M44" s="34">
        <v>0</v>
      </c>
      <c r="N44" s="34">
        <v>0</v>
      </c>
      <c r="O44" s="16">
        <f t="shared" si="9"/>
        <v>-135810.8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1015250.8200000001</v>
      </c>
      <c r="C48" s="52">
        <f t="shared" si="12"/>
        <v>792605.51</v>
      </c>
      <c r="D48" s="52">
        <f t="shared" si="12"/>
        <v>12924.45</v>
      </c>
      <c r="E48" s="52">
        <f t="shared" si="12"/>
        <v>184863.37</v>
      </c>
      <c r="F48" s="52">
        <f t="shared" si="12"/>
        <v>23579.81</v>
      </c>
      <c r="G48" s="52">
        <f t="shared" si="12"/>
        <v>855895.61</v>
      </c>
      <c r="H48" s="52">
        <f t="shared" si="12"/>
        <v>27857.76</v>
      </c>
      <c r="I48" s="52">
        <f t="shared" si="12"/>
        <v>718650.02</v>
      </c>
      <c r="J48" s="52">
        <f t="shared" si="12"/>
        <v>667187.15</v>
      </c>
      <c r="K48" s="52">
        <f t="shared" si="12"/>
        <v>31745.15</v>
      </c>
      <c r="L48" s="52">
        <f t="shared" si="12"/>
        <v>32503.39</v>
      </c>
      <c r="M48" s="52">
        <f t="shared" si="12"/>
        <v>459235.55</v>
      </c>
      <c r="N48" s="52">
        <f t="shared" si="12"/>
        <v>219656.23</v>
      </c>
      <c r="O48" s="37">
        <f t="shared" si="12"/>
        <v>5041954.82</v>
      </c>
      <c r="Q48"/>
    </row>
    <row r="49" spans="1:18" ht="18.75" customHeight="1">
      <c r="A49" s="26" t="s">
        <v>61</v>
      </c>
      <c r="B49" s="52">
        <v>823759.03</v>
      </c>
      <c r="C49" s="52">
        <v>572017.59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1395776.62</v>
      </c>
      <c r="P49"/>
      <c r="Q49"/>
      <c r="R49" s="44"/>
    </row>
    <row r="50" spans="1:16" ht="18.75" customHeight="1">
      <c r="A50" s="26" t="s">
        <v>62</v>
      </c>
      <c r="B50" s="52">
        <v>191491.79</v>
      </c>
      <c r="C50" s="52">
        <v>220587.92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412079.71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27857.76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40782.21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184863.37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184863.37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23579.81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23579.81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855895.61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855895.61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718650.02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718650.02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667187.15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667187.15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31745.15</v>
      </c>
      <c r="L57" s="32">
        <v>32503.39</v>
      </c>
      <c r="M57" s="53">
        <v>0</v>
      </c>
      <c r="N57" s="53">
        <v>0</v>
      </c>
      <c r="O57" s="37">
        <f t="shared" si="13"/>
        <v>64248.54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459235.55</v>
      </c>
      <c r="N58" s="53">
        <v>0</v>
      </c>
      <c r="O58" s="37">
        <f t="shared" si="13"/>
        <v>459235.55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219656.23</v>
      </c>
      <c r="O59" s="56">
        <f t="shared" si="13"/>
        <v>219656.23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2020-03-12T21:36:49Z</dcterms:modified>
  <cp:category/>
  <cp:version/>
  <cp:contentType/>
  <cp:contentStatus/>
</cp:coreProperties>
</file>