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<sst xmlns="http://schemas.openxmlformats.org/spreadsheetml/2006/main" count="77" uniqueCount="74">
  <si>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</si>
  <si>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</si>
  <si>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</si>
  <si>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</si>
  <si>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</si>
  <si>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</si>
  <si>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</si>
  <si>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</si>
  <si>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</si>
  <si>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</si>
  <si>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</si>
  <si>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</si>
  <si>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</si>
  <si>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</si>
  <si>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</si>
  <si>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</si>
  <si>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</si>
  <si>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</si>
  <si>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</si>
  <si>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</si>
  <si>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</si>
  <si>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</si>
  <si>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</si>
  <si>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</si>
  <si>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</si>
  <si>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</si>
  <si>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</si>
  <si>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</si>
  <si>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</si>
  <si>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</si>
  <si>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</si>
  <si>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</si>
  <si>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</si>
  <si>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</si>
  <si>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</si>
  <si>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</si>
  <si>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</si>
  <si>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</si>
  <si>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</si>
  <si>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</si>
  <si>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</si>
  <si>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</si>
  <si>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</si>
  <si>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</si>
  <si>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</si>
  <si>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</si>
  <si>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</si>
  <si>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</si>
  <si>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</si>
  <si>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</si>
  <si>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</si>
  <si>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</si>
  <si>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</si>
  <si>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</si>
  <si>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</si>
  <si>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</si>
  <si>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</si>
  <si>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</si>
  <si>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</si>
  <si>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</si>
  <si>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</si>
  <si>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</si>
  <si>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</si>
  <si>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</si>
  <si>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</si>
  <si>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</si>
  <si>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</si>
  <si>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</si>
  <si>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</si>
  <si>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</si>
  <si>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</si>
  <si>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</si>
  <si>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</si>
  <si>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11/03/20 - VENCIMENTO 18/03/20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</si>
</sst>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478531</v>
      </c>
      <c r="C7" s="9">
        <f t="shared" si="0"/>
        <v>356661</v>
      </c>
      <c r="D7" s="9">
        <f t="shared" si="0"/>
        <v>331542</v>
      </c>
      <c r="E7" s="9">
        <f t="shared" si="0"/>
        <v>69532</v>
      </c>
      <c r="F7" s="9">
        <f t="shared" si="0"/>
        <v>309993</v>
      </c>
      <c r="G7" s="9">
        <f t="shared" si="0"/>
        <v>501031</v>
      </c>
      <c r="H7" s="9">
        <f t="shared" si="0"/>
        <v>62376</v>
      </c>
      <c r="I7" s="9">
        <f t="shared" si="0"/>
        <v>350478</v>
      </c>
      <c r="J7" s="9">
        <f t="shared" si="0"/>
        <v>299661</v>
      </c>
      <c r="K7" s="9">
        <f t="shared" si="0"/>
        <v>437955</v>
      </c>
      <c r="L7" s="9">
        <f t="shared" si="0"/>
        <v>346555</v>
      </c>
      <c r="M7" s="9">
        <f t="shared" si="0"/>
        <v>148520</v>
      </c>
      <c r="N7" s="9">
        <f t="shared" si="0"/>
        <v>94936</v>
      </c>
      <c r="O7" s="9">
        <f t="shared" si="0"/>
        <v>3787771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16576</v>
      </c>
      <c r="C8" s="11">
        <f t="shared" si="1"/>
        <v>17121</v>
      </c>
      <c r="D8" s="11">
        <f t="shared" si="1"/>
        <v>10816</v>
      </c>
      <c r="E8" s="11">
        <f t="shared" si="1"/>
        <v>2243</v>
      </c>
      <c r="F8" s="11">
        <f t="shared" si="1"/>
        <v>9720</v>
      </c>
      <c r="G8" s="11">
        <f t="shared" si="1"/>
        <v>18167</v>
      </c>
      <c r="H8" s="11">
        <f t="shared" si="1"/>
        <v>2825</v>
      </c>
      <c r="I8" s="11">
        <f t="shared" si="1"/>
        <v>17252</v>
      </c>
      <c r="J8" s="11">
        <f t="shared" si="1"/>
        <v>13309</v>
      </c>
      <c r="K8" s="11">
        <f t="shared" si="1"/>
        <v>11563</v>
      </c>
      <c r="L8" s="11">
        <f t="shared" si="1"/>
        <v>10708</v>
      </c>
      <c r="M8" s="11">
        <f t="shared" si="1"/>
        <v>6605</v>
      </c>
      <c r="N8" s="11">
        <f t="shared" si="1"/>
        <v>5198</v>
      </c>
      <c r="O8" s="11">
        <f t="shared" si="1"/>
        <v>142103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16576</v>
      </c>
      <c r="C9" s="11">
        <v>17121</v>
      </c>
      <c r="D9" s="11">
        <v>10816</v>
      </c>
      <c r="E9" s="11">
        <v>2243</v>
      </c>
      <c r="F9" s="11">
        <v>9720</v>
      </c>
      <c r="G9" s="11">
        <v>18167</v>
      </c>
      <c r="H9" s="11">
        <v>2814</v>
      </c>
      <c r="I9" s="11">
        <v>17250</v>
      </c>
      <c r="J9" s="11">
        <v>13309</v>
      </c>
      <c r="K9" s="11">
        <v>11553</v>
      </c>
      <c r="L9" s="11">
        <v>10708</v>
      </c>
      <c r="M9" s="11">
        <v>6594</v>
      </c>
      <c r="N9" s="11">
        <v>5198</v>
      </c>
      <c r="O9" s="11">
        <f>SUM(B9:N9)</f>
        <v>142069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</v>
      </c>
      <c r="I10" s="13">
        <v>2</v>
      </c>
      <c r="J10" s="13">
        <v>0</v>
      </c>
      <c r="K10" s="13">
        <v>10</v>
      </c>
      <c r="L10" s="13">
        <v>0</v>
      </c>
      <c r="M10" s="13">
        <v>11</v>
      </c>
      <c r="N10" s="13">
        <v>0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461955</v>
      </c>
      <c r="C11" s="13">
        <v>339540</v>
      </c>
      <c r="D11" s="13">
        <v>320726</v>
      </c>
      <c r="E11" s="13">
        <v>67289</v>
      </c>
      <c r="F11" s="13">
        <v>300273</v>
      </c>
      <c r="G11" s="13">
        <v>482864</v>
      </c>
      <c r="H11" s="13">
        <v>59551</v>
      </c>
      <c r="I11" s="13">
        <v>333226</v>
      </c>
      <c r="J11" s="13">
        <v>286352</v>
      </c>
      <c r="K11" s="13">
        <v>426392</v>
      </c>
      <c r="L11" s="13">
        <v>335847</v>
      </c>
      <c r="M11" s="13">
        <v>141915</v>
      </c>
      <c r="N11" s="13">
        <v>89738</v>
      </c>
      <c r="O11" s="11">
        <f>SUM(B11:N11)</f>
        <v>3645668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1.063147383677956</v>
      </c>
      <c r="C15" s="19">
        <v>1.059672186435565</v>
      </c>
      <c r="D15" s="19">
        <v>1.011163719553673</v>
      </c>
      <c r="E15" s="19">
        <v>0.959643228590146</v>
      </c>
      <c r="F15" s="19">
        <v>1.047004238479821</v>
      </c>
      <c r="G15" s="19">
        <v>1.064968274499</v>
      </c>
      <c r="H15" s="19">
        <v>1.403657868251691</v>
      </c>
      <c r="I15" s="19">
        <v>1.045552864472156</v>
      </c>
      <c r="J15" s="19">
        <v>1.083402045174847</v>
      </c>
      <c r="K15" s="19">
        <v>1.018289915979979</v>
      </c>
      <c r="L15" s="19">
        <v>1.044058039557838</v>
      </c>
      <c r="M15" s="19">
        <v>1.101224493331496</v>
      </c>
      <c r="N15" s="19">
        <v>0.980884607161945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1198989.3199999998</v>
      </c>
      <c r="C17" s="24">
        <f aca="true" t="shared" si="2" ref="C17:O17">C18+C19+C20+C21+C22+C23</f>
        <v>931160.3900000001</v>
      </c>
      <c r="D17" s="24">
        <f t="shared" si="2"/>
        <v>683754.2399999999</v>
      </c>
      <c r="E17" s="24">
        <f t="shared" si="2"/>
        <v>240175.33000000002</v>
      </c>
      <c r="F17" s="24">
        <f t="shared" si="2"/>
        <v>780104.2200000001</v>
      </c>
      <c r="G17" s="24">
        <f t="shared" si="2"/>
        <v>1058370.82</v>
      </c>
      <c r="H17" s="24">
        <f t="shared" si="2"/>
        <v>225234.66</v>
      </c>
      <c r="I17" s="24">
        <f t="shared" si="2"/>
        <v>891291.68</v>
      </c>
      <c r="J17" s="24">
        <f t="shared" si="2"/>
        <v>782632.09</v>
      </c>
      <c r="K17" s="24">
        <f t="shared" si="2"/>
        <v>1033402.6</v>
      </c>
      <c r="L17" s="24">
        <f t="shared" si="2"/>
        <v>947867.95</v>
      </c>
      <c r="M17" s="24">
        <f t="shared" si="2"/>
        <v>507083.56999999995</v>
      </c>
      <c r="N17" s="24">
        <f t="shared" si="2"/>
        <v>256371.26999999996</v>
      </c>
      <c r="O17" s="24">
        <f t="shared" si="2"/>
        <v>9536438.14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1069133.96</v>
      </c>
      <c r="C18" s="22">
        <f t="shared" si="3"/>
        <v>822995.26</v>
      </c>
      <c r="D18" s="22">
        <f t="shared" si="3"/>
        <v>670775.77</v>
      </c>
      <c r="E18" s="22">
        <f t="shared" si="3"/>
        <v>240657.21</v>
      </c>
      <c r="F18" s="22">
        <f t="shared" si="3"/>
        <v>726685.59</v>
      </c>
      <c r="G18" s="22">
        <f t="shared" si="3"/>
        <v>965536.84</v>
      </c>
      <c r="H18" s="22">
        <f t="shared" si="3"/>
        <v>161173.35</v>
      </c>
      <c r="I18" s="22">
        <f t="shared" si="3"/>
        <v>802314.24</v>
      </c>
      <c r="J18" s="22">
        <f t="shared" si="3"/>
        <v>690448.91</v>
      </c>
      <c r="K18" s="22">
        <f t="shared" si="3"/>
        <v>954479.13</v>
      </c>
      <c r="L18" s="22">
        <f t="shared" si="3"/>
        <v>859595.02</v>
      </c>
      <c r="M18" s="22">
        <f t="shared" si="3"/>
        <v>425584.06</v>
      </c>
      <c r="N18" s="22">
        <f t="shared" si="3"/>
        <v>245846.27</v>
      </c>
      <c r="O18" s="27">
        <f aca="true" t="shared" si="4" ref="O18:O23">SUM(B18:N18)</f>
        <v>8635225.61</v>
      </c>
    </row>
    <row r="19" spans="1:23" ht="18.75" customHeight="1">
      <c r="A19" s="26" t="s">
        <v>36</v>
      </c>
      <c r="B19" s="16">
        <f>IF(B15&lt;&gt;0,ROUND((B15-1)*B18,2),0)</f>
        <v>67513.01</v>
      </c>
      <c r="C19" s="22">
        <f aca="true" t="shared" si="5" ref="C19:N19">IF(C15&lt;&gt;0,ROUND((C15-1)*C18,2),0)</f>
        <v>49109.93</v>
      </c>
      <c r="D19" s="22">
        <f t="shared" si="5"/>
        <v>7488.35</v>
      </c>
      <c r="E19" s="22">
        <f t="shared" si="5"/>
        <v>-9712.15</v>
      </c>
      <c r="F19" s="22">
        <f t="shared" si="5"/>
        <v>34157.3</v>
      </c>
      <c r="G19" s="22">
        <f t="shared" si="5"/>
        <v>62729.26</v>
      </c>
      <c r="H19" s="22">
        <f t="shared" si="5"/>
        <v>65058.89</v>
      </c>
      <c r="I19" s="22">
        <f t="shared" si="5"/>
        <v>36547.71</v>
      </c>
      <c r="J19" s="22">
        <f t="shared" si="5"/>
        <v>57584.85</v>
      </c>
      <c r="K19" s="22">
        <f t="shared" si="5"/>
        <v>17457.34</v>
      </c>
      <c r="L19" s="22">
        <f t="shared" si="5"/>
        <v>37872.07</v>
      </c>
      <c r="M19" s="22">
        <f t="shared" si="5"/>
        <v>43079.53</v>
      </c>
      <c r="N19" s="22">
        <f t="shared" si="5"/>
        <v>-4699.45</v>
      </c>
      <c r="O19" s="27">
        <f t="shared" si="4"/>
        <v>464186.6400000001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-72934.4</v>
      </c>
      <c r="C25" s="31">
        <f>+C26+C28+C39+C40+C43-C44</f>
        <v>-75332.4</v>
      </c>
      <c r="D25" s="31">
        <f t="shared" si="6"/>
        <v>-67715.29000000001</v>
      </c>
      <c r="E25" s="31">
        <f t="shared" si="6"/>
        <v>-9869.2</v>
      </c>
      <c r="F25" s="31">
        <f t="shared" si="6"/>
        <v>-42768</v>
      </c>
      <c r="G25" s="31">
        <f t="shared" si="6"/>
        <v>-79934.8</v>
      </c>
      <c r="H25" s="31">
        <f t="shared" si="6"/>
        <v>-23643.33000000001</v>
      </c>
      <c r="I25" s="31">
        <f t="shared" si="6"/>
        <v>-75900</v>
      </c>
      <c r="J25" s="31">
        <f t="shared" si="6"/>
        <v>-58559.6</v>
      </c>
      <c r="K25" s="31">
        <f t="shared" si="6"/>
        <v>-50833.2</v>
      </c>
      <c r="L25" s="31">
        <f t="shared" si="6"/>
        <v>-47115.2</v>
      </c>
      <c r="M25" s="31">
        <f t="shared" si="6"/>
        <v>-29013.6</v>
      </c>
      <c r="N25" s="31">
        <f t="shared" si="6"/>
        <v>-22871.2</v>
      </c>
      <c r="O25" s="31">
        <f t="shared" si="6"/>
        <v>-656490.22</v>
      </c>
    </row>
    <row r="26" spans="1:15" ht="18.75" customHeight="1">
      <c r="A26" s="26" t="s">
        <v>42</v>
      </c>
      <c r="B26" s="32">
        <f>+B27</f>
        <v>-72934.4</v>
      </c>
      <c r="C26" s="32">
        <f>+C27</f>
        <v>-75332.4</v>
      </c>
      <c r="D26" s="32">
        <f aca="true" t="shared" si="7" ref="D26:O26">+D27</f>
        <v>-47590.4</v>
      </c>
      <c r="E26" s="32">
        <f t="shared" si="7"/>
        <v>-9869.2</v>
      </c>
      <c r="F26" s="32">
        <f t="shared" si="7"/>
        <v>-42768</v>
      </c>
      <c r="G26" s="32">
        <f t="shared" si="7"/>
        <v>-79934.8</v>
      </c>
      <c r="H26" s="32">
        <f t="shared" si="7"/>
        <v>-12381.6</v>
      </c>
      <c r="I26" s="32">
        <f t="shared" si="7"/>
        <v>-75900</v>
      </c>
      <c r="J26" s="32">
        <f t="shared" si="7"/>
        <v>-58559.6</v>
      </c>
      <c r="K26" s="32">
        <f t="shared" si="7"/>
        <v>-50833.2</v>
      </c>
      <c r="L26" s="32">
        <f t="shared" si="7"/>
        <v>-47115.2</v>
      </c>
      <c r="M26" s="32">
        <f t="shared" si="7"/>
        <v>-29013.6</v>
      </c>
      <c r="N26" s="32">
        <f t="shared" si="7"/>
        <v>-22871.2</v>
      </c>
      <c r="O26" s="32">
        <f t="shared" si="7"/>
        <v>-625103.5999999999</v>
      </c>
    </row>
    <row r="27" spans="1:26" ht="18.75" customHeight="1">
      <c r="A27" s="28" t="s">
        <v>43</v>
      </c>
      <c r="B27" s="16">
        <f>ROUND((-B9)*$G$3,2)</f>
        <v>-72934.4</v>
      </c>
      <c r="C27" s="16">
        <f aca="true" t="shared" si="8" ref="C27:N27">ROUND((-C9)*$G$3,2)</f>
        <v>-75332.4</v>
      </c>
      <c r="D27" s="16">
        <f t="shared" si="8"/>
        <v>-47590.4</v>
      </c>
      <c r="E27" s="16">
        <f t="shared" si="8"/>
        <v>-9869.2</v>
      </c>
      <c r="F27" s="16">
        <f t="shared" si="8"/>
        <v>-42768</v>
      </c>
      <c r="G27" s="16">
        <f t="shared" si="8"/>
        <v>-79934.8</v>
      </c>
      <c r="H27" s="16">
        <f t="shared" si="8"/>
        <v>-12381.6</v>
      </c>
      <c r="I27" s="16">
        <f t="shared" si="8"/>
        <v>-75900</v>
      </c>
      <c r="J27" s="16">
        <f t="shared" si="8"/>
        <v>-58559.6</v>
      </c>
      <c r="K27" s="16">
        <f t="shared" si="8"/>
        <v>-50833.2</v>
      </c>
      <c r="L27" s="16">
        <f t="shared" si="8"/>
        <v>-47115.2</v>
      </c>
      <c r="M27" s="16">
        <f t="shared" si="8"/>
        <v>-29013.6</v>
      </c>
      <c r="N27" s="16">
        <f t="shared" si="8"/>
        <v>-22871.2</v>
      </c>
      <c r="O27" s="33">
        <f aca="true" t="shared" si="9" ref="O27:O44">SUM(B27:N27)</f>
        <v>-625103.5999999999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-20124.890000000014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-11261.73000000001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-31386.62000000011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-20124.89</v>
      </c>
      <c r="E29" s="34">
        <v>0</v>
      </c>
      <c r="F29" s="34">
        <v>0</v>
      </c>
      <c r="G29" s="34">
        <v>0</v>
      </c>
      <c r="H29" s="34">
        <v>-11261.73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-31386.62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2697000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-2697000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1126054.92</v>
      </c>
      <c r="C42" s="37">
        <f aca="true" t="shared" si="11" ref="C42:N42">+C17+C25</f>
        <v>855827.9900000001</v>
      </c>
      <c r="D42" s="37">
        <f t="shared" si="11"/>
        <v>616038.9499999998</v>
      </c>
      <c r="E42" s="37">
        <f t="shared" si="11"/>
        <v>230306.13</v>
      </c>
      <c r="F42" s="37">
        <f t="shared" si="11"/>
        <v>737336.2200000001</v>
      </c>
      <c r="G42" s="37">
        <f t="shared" si="11"/>
        <v>978436.02</v>
      </c>
      <c r="H42" s="37">
        <f t="shared" si="11"/>
        <v>201591.33</v>
      </c>
      <c r="I42" s="37">
        <f t="shared" si="11"/>
        <v>815391.68</v>
      </c>
      <c r="J42" s="37">
        <f t="shared" si="11"/>
        <v>724072.49</v>
      </c>
      <c r="K42" s="37">
        <f t="shared" si="11"/>
        <v>982569.4</v>
      </c>
      <c r="L42" s="37">
        <f t="shared" si="11"/>
        <v>900752.75</v>
      </c>
      <c r="M42" s="37">
        <f t="shared" si="11"/>
        <v>478069.97</v>
      </c>
      <c r="N42" s="37">
        <f t="shared" si="11"/>
        <v>233500.06999999995</v>
      </c>
      <c r="O42" s="37">
        <f>SUM(B42:N42)</f>
        <v>8879947.920000002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1126054.92</v>
      </c>
      <c r="C48" s="52">
        <f t="shared" si="12"/>
        <v>855827.98</v>
      </c>
      <c r="D48" s="52">
        <f t="shared" si="12"/>
        <v>616038.96</v>
      </c>
      <c r="E48" s="52">
        <f t="shared" si="12"/>
        <v>230306.13</v>
      </c>
      <c r="F48" s="52">
        <f t="shared" si="12"/>
        <v>737336.22</v>
      </c>
      <c r="G48" s="52">
        <f t="shared" si="12"/>
        <v>978436.02</v>
      </c>
      <c r="H48" s="52">
        <f t="shared" si="12"/>
        <v>201591.33</v>
      </c>
      <c r="I48" s="52">
        <f t="shared" si="12"/>
        <v>815391.68</v>
      </c>
      <c r="J48" s="52">
        <f t="shared" si="12"/>
        <v>724072.49</v>
      </c>
      <c r="K48" s="52">
        <f t="shared" si="12"/>
        <v>982569.4</v>
      </c>
      <c r="L48" s="52">
        <f t="shared" si="12"/>
        <v>900752.75</v>
      </c>
      <c r="M48" s="52">
        <f t="shared" si="12"/>
        <v>478069.97</v>
      </c>
      <c r="N48" s="52">
        <f t="shared" si="12"/>
        <v>233500.07</v>
      </c>
      <c r="O48" s="37">
        <f t="shared" si="12"/>
        <v>8879947.920000002</v>
      </c>
      <c r="Q48"/>
    </row>
    <row r="49" spans="1:18" ht="18.75" customHeight="1">
      <c r="A49" s="26" t="s">
        <v>61</v>
      </c>
      <c r="B49" s="52">
        <v>912956.33</v>
      </c>
      <c r="C49" s="52">
        <v>616905.55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1529861.88</v>
      </c>
      <c r="P49"/>
      <c r="Q49"/>
      <c r="R49" s="44"/>
    </row>
    <row r="50" spans="1:16" ht="18.75" customHeight="1">
      <c r="A50" s="26" t="s">
        <v>62</v>
      </c>
      <c r="B50" s="52">
        <v>213098.59</v>
      </c>
      <c r="C50" s="52">
        <v>238922.43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452021.02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616038.96</v>
      </c>
      <c r="E51" s="53">
        <v>0</v>
      </c>
      <c r="F51" s="53">
        <v>0</v>
      </c>
      <c r="G51" s="53">
        <v>0</v>
      </c>
      <c r="H51" s="52">
        <v>201591.33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817630.2899999999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230306.13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230306.13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737336.22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737336.22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978436.02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978436.02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815391.68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815391.68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724072.49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724072.49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982569.4</v>
      </c>
      <c r="L57" s="32">
        <v>900752.75</v>
      </c>
      <c r="M57" s="53">
        <v>0</v>
      </c>
      <c r="N57" s="53">
        <v>0</v>
      </c>
      <c r="O57" s="37">
        <f t="shared" si="13"/>
        <v>1883322.15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478069.97</v>
      </c>
      <c r="N58" s="53">
        <v>0</v>
      </c>
      <c r="O58" s="37">
        <f t="shared" si="13"/>
        <v>478069.97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233500.07</v>
      </c>
      <c r="O59" s="56">
        <f t="shared" si="13"/>
        <v>233500.07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2020-03-17T17:56:49Z</dcterms:modified>
  <cp:category/>
  <cp:version/>
  <cp:contentType/>
  <cp:contentStatus/>
</cp:coreProperties>
</file>