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<sst xmlns="http://schemas.openxmlformats.org/spreadsheetml/2006/main" count="77" uniqueCount="74">
  <si>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</si>
  <si>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</si>
  <si>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</si>
  <si>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</si>
  <si>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</si>
  <si>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</si>
  <si>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</si>
  <si>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</si>
  <si>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</si>
  <si>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</si>
  <si>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</si>
  <si>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</si>
  <si>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</si>
  <si>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</si>
  <si>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</si>
  <si>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</si>
  <si>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</si>
  <si>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</si>
  <si>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</si>
  <si>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</si>
  <si>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</si>
  <si>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</si>
  <si>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</si>
  <si>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</si>
  <si>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</si>
  <si>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</si>
  <si>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</si>
  <si>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</si>
  <si>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</si>
  <si>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</si>
  <si>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</si>
  <si>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</si>
  <si>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</si>
  <si>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</si>
  <si>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</si>
  <si>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</si>
  <si>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</si>
  <si>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</si>
  <si>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</si>
  <si>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</si>
  <si>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</si>
  <si>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</si>
  <si>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</si>
  <si>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</si>
  <si>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</si>
  <si>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</si>
  <si>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</si>
  <si>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</si>
  <si>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</si>
  <si>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</si>
  <si>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</si>
  <si>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</si>
  <si>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</si>
  <si>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</si>
  <si>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</si>
  <si>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</si>
  <si>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</si>
  <si>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</si>
  <si>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</si>
  <si>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</si>
  <si>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</si>
  <si>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</si>
  <si>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</si>
  <si>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</si>
  <si>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</si>
  <si>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</si>
  <si>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</si>
  <si>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</si>
  <si>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</si>
  <si>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</si>
  <si>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</si>
  <si>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</si>
  <si>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</si>
  <si>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12/03/20 - VENCIMENTO 19/03/20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</si>
</sst>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471118</v>
      </c>
      <c r="C7" s="9">
        <f t="shared" si="0"/>
        <v>352966</v>
      </c>
      <c r="D7" s="9">
        <f t="shared" si="0"/>
        <v>325486</v>
      </c>
      <c r="E7" s="9">
        <f t="shared" si="0"/>
        <v>70291</v>
      </c>
      <c r="F7" s="9">
        <f t="shared" si="0"/>
        <v>308111</v>
      </c>
      <c r="G7" s="9">
        <f t="shared" si="0"/>
        <v>497126</v>
      </c>
      <c r="H7" s="9">
        <f t="shared" si="0"/>
        <v>54729</v>
      </c>
      <c r="I7" s="9">
        <f t="shared" si="0"/>
        <v>346597</v>
      </c>
      <c r="J7" s="9">
        <f t="shared" si="0"/>
        <v>293174</v>
      </c>
      <c r="K7" s="9">
        <f t="shared" si="0"/>
        <v>432263</v>
      </c>
      <c r="L7" s="9">
        <f t="shared" si="0"/>
        <v>349435</v>
      </c>
      <c r="M7" s="9">
        <f t="shared" si="0"/>
        <v>148913</v>
      </c>
      <c r="N7" s="9">
        <f t="shared" si="0"/>
        <v>95596</v>
      </c>
      <c r="O7" s="9">
        <f t="shared" si="0"/>
        <v>3745805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15741</v>
      </c>
      <c r="C8" s="11">
        <f t="shared" si="1"/>
        <v>16856</v>
      </c>
      <c r="D8" s="11">
        <f t="shared" si="1"/>
        <v>10230</v>
      </c>
      <c r="E8" s="11">
        <f t="shared" si="1"/>
        <v>2218</v>
      </c>
      <c r="F8" s="11">
        <f t="shared" si="1"/>
        <v>9609</v>
      </c>
      <c r="G8" s="11">
        <f t="shared" si="1"/>
        <v>18190</v>
      </c>
      <c r="H8" s="11">
        <f t="shared" si="1"/>
        <v>2567</v>
      </c>
      <c r="I8" s="11">
        <f t="shared" si="1"/>
        <v>16803</v>
      </c>
      <c r="J8" s="11">
        <f t="shared" si="1"/>
        <v>12641</v>
      </c>
      <c r="K8" s="11">
        <f t="shared" si="1"/>
        <v>11143</v>
      </c>
      <c r="L8" s="11">
        <f t="shared" si="1"/>
        <v>10328</v>
      </c>
      <c r="M8" s="11">
        <f t="shared" si="1"/>
        <v>6416</v>
      </c>
      <c r="N8" s="11">
        <f t="shared" si="1"/>
        <v>5270</v>
      </c>
      <c r="O8" s="11">
        <f t="shared" si="1"/>
        <v>138012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15741</v>
      </c>
      <c r="C9" s="11">
        <v>16856</v>
      </c>
      <c r="D9" s="11">
        <v>10230</v>
      </c>
      <c r="E9" s="11">
        <v>2218</v>
      </c>
      <c r="F9" s="11">
        <v>9609</v>
      </c>
      <c r="G9" s="11">
        <v>18190</v>
      </c>
      <c r="H9" s="11">
        <v>2563</v>
      </c>
      <c r="I9" s="11">
        <v>16801</v>
      </c>
      <c r="J9" s="11">
        <v>12641</v>
      </c>
      <c r="K9" s="11">
        <v>11138</v>
      </c>
      <c r="L9" s="11">
        <v>10328</v>
      </c>
      <c r="M9" s="11">
        <v>6409</v>
      </c>
      <c r="N9" s="11">
        <v>5270</v>
      </c>
      <c r="O9" s="11">
        <f>SUM(B9:N9)</f>
        <v>137994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2</v>
      </c>
      <c r="J10" s="13">
        <v>0</v>
      </c>
      <c r="K10" s="13">
        <v>5</v>
      </c>
      <c r="L10" s="13">
        <v>0</v>
      </c>
      <c r="M10" s="13">
        <v>7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455377</v>
      </c>
      <c r="C11" s="13">
        <v>336110</v>
      </c>
      <c r="D11" s="13">
        <v>315256</v>
      </c>
      <c r="E11" s="13">
        <v>68073</v>
      </c>
      <c r="F11" s="13">
        <v>298502</v>
      </c>
      <c r="G11" s="13">
        <v>478936</v>
      </c>
      <c r="H11" s="13">
        <v>52162</v>
      </c>
      <c r="I11" s="13">
        <v>329794</v>
      </c>
      <c r="J11" s="13">
        <v>280533</v>
      </c>
      <c r="K11" s="13">
        <v>421120</v>
      </c>
      <c r="L11" s="13">
        <v>339107</v>
      </c>
      <c r="M11" s="13">
        <v>142497</v>
      </c>
      <c r="N11" s="13">
        <v>90326</v>
      </c>
      <c r="O11" s="11">
        <f>SUM(B11:N11)</f>
        <v>3607793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1.063147383677956</v>
      </c>
      <c r="C15" s="19">
        <v>1.059672186435565</v>
      </c>
      <c r="D15" s="19">
        <v>1.011163719553673</v>
      </c>
      <c r="E15" s="19">
        <v>0.959643228590146</v>
      </c>
      <c r="F15" s="19">
        <v>1.047004238479821</v>
      </c>
      <c r="G15" s="19">
        <v>1.064968274499</v>
      </c>
      <c r="H15" s="19">
        <v>1.403657868251691</v>
      </c>
      <c r="I15" s="19">
        <v>1.045552864472156</v>
      </c>
      <c r="J15" s="19">
        <v>1.083402045174847</v>
      </c>
      <c r="K15" s="19">
        <v>1.018289915979979</v>
      </c>
      <c r="L15" s="19">
        <v>1.044058039557838</v>
      </c>
      <c r="M15" s="19">
        <v>1.101224493331496</v>
      </c>
      <c r="N15" s="19">
        <v>0.980884607161945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1181381.3499999999</v>
      </c>
      <c r="C17" s="24">
        <f aca="true" t="shared" si="2" ref="C17:O17">C18+C19+C20+C21+C22+C23</f>
        <v>922125.4000000001</v>
      </c>
      <c r="D17" s="24">
        <f t="shared" si="2"/>
        <v>671364.9699999999</v>
      </c>
      <c r="E17" s="24">
        <f t="shared" si="2"/>
        <v>242696.29</v>
      </c>
      <c r="F17" s="24">
        <f t="shared" si="2"/>
        <v>775485.0700000002</v>
      </c>
      <c r="G17" s="24">
        <f t="shared" si="2"/>
        <v>1050356.58</v>
      </c>
      <c r="H17" s="24">
        <f t="shared" si="2"/>
        <v>197499.66000000003</v>
      </c>
      <c r="I17" s="24">
        <f t="shared" si="2"/>
        <v>882002.5800000001</v>
      </c>
      <c r="J17" s="24">
        <f t="shared" si="2"/>
        <v>766438.8099999999</v>
      </c>
      <c r="K17" s="24">
        <f t="shared" si="2"/>
        <v>1020770.5599999999</v>
      </c>
      <c r="L17" s="24">
        <f t="shared" si="2"/>
        <v>955326.23</v>
      </c>
      <c r="M17" s="24">
        <f t="shared" si="2"/>
        <v>508323.7</v>
      </c>
      <c r="N17" s="24">
        <f t="shared" si="2"/>
        <v>258047.72999999998</v>
      </c>
      <c r="O17" s="24">
        <f t="shared" si="2"/>
        <v>9431818.93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1052571.84</v>
      </c>
      <c r="C18" s="22">
        <f t="shared" si="3"/>
        <v>814469.05</v>
      </c>
      <c r="D18" s="22">
        <f t="shared" si="3"/>
        <v>658523.28</v>
      </c>
      <c r="E18" s="22">
        <f t="shared" si="3"/>
        <v>243284.18</v>
      </c>
      <c r="F18" s="22">
        <f t="shared" si="3"/>
        <v>722273.81</v>
      </c>
      <c r="G18" s="22">
        <f t="shared" si="3"/>
        <v>958011.51</v>
      </c>
      <c r="H18" s="22">
        <f t="shared" si="3"/>
        <v>141414.26</v>
      </c>
      <c r="I18" s="22">
        <f t="shared" si="3"/>
        <v>793429.85</v>
      </c>
      <c r="J18" s="22">
        <f t="shared" si="3"/>
        <v>675502.21</v>
      </c>
      <c r="K18" s="22">
        <f t="shared" si="3"/>
        <v>942073.98</v>
      </c>
      <c r="L18" s="22">
        <f t="shared" si="3"/>
        <v>866738.57</v>
      </c>
      <c r="M18" s="22">
        <f t="shared" si="3"/>
        <v>426710.2</v>
      </c>
      <c r="N18" s="22">
        <f t="shared" si="3"/>
        <v>247555.4</v>
      </c>
      <c r="O18" s="27">
        <f aca="true" t="shared" si="4" ref="O18:O23">SUM(B18:N18)</f>
        <v>8542558.139999999</v>
      </c>
    </row>
    <row r="19" spans="1:23" ht="18.75" customHeight="1">
      <c r="A19" s="26" t="s">
        <v>36</v>
      </c>
      <c r="B19" s="16">
        <f>IF(B15&lt;&gt;0,ROUND((B15-1)*B18,2),0)</f>
        <v>66467.16</v>
      </c>
      <c r="C19" s="22">
        <f aca="true" t="shared" si="5" ref="C19:N19">IF(C15&lt;&gt;0,ROUND((C15-1)*C18,2),0)</f>
        <v>48601.15</v>
      </c>
      <c r="D19" s="22">
        <f t="shared" si="5"/>
        <v>7351.57</v>
      </c>
      <c r="E19" s="22">
        <f t="shared" si="5"/>
        <v>-9818.16</v>
      </c>
      <c r="F19" s="22">
        <f t="shared" si="5"/>
        <v>33949.93</v>
      </c>
      <c r="G19" s="22">
        <f t="shared" si="5"/>
        <v>62240.35</v>
      </c>
      <c r="H19" s="22">
        <f t="shared" si="5"/>
        <v>57082.98</v>
      </c>
      <c r="I19" s="22">
        <f t="shared" si="5"/>
        <v>36143</v>
      </c>
      <c r="J19" s="22">
        <f t="shared" si="5"/>
        <v>56338.27</v>
      </c>
      <c r="K19" s="22">
        <f t="shared" si="5"/>
        <v>17230.45</v>
      </c>
      <c r="L19" s="22">
        <f t="shared" si="5"/>
        <v>38186.8</v>
      </c>
      <c r="M19" s="22">
        <f t="shared" si="5"/>
        <v>43193.52</v>
      </c>
      <c r="N19" s="22">
        <f t="shared" si="5"/>
        <v>-4732.12</v>
      </c>
      <c r="O19" s="27">
        <f t="shared" si="4"/>
        <v>452234.9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-69260.4</v>
      </c>
      <c r="C25" s="31">
        <f>+C26+C28+C39+C40+C43-C44</f>
        <v>-74166.4</v>
      </c>
      <c r="D25" s="31">
        <f t="shared" si="6"/>
        <v>620234.78</v>
      </c>
      <c r="E25" s="31">
        <f t="shared" si="6"/>
        <v>-9759.2</v>
      </c>
      <c r="F25" s="31">
        <f t="shared" si="6"/>
        <v>-42279.6</v>
      </c>
      <c r="G25" s="31">
        <f t="shared" si="6"/>
        <v>-80036</v>
      </c>
      <c r="H25" s="31">
        <f t="shared" si="6"/>
        <v>123847.82000000002</v>
      </c>
      <c r="I25" s="31">
        <f t="shared" si="6"/>
        <v>-73924.4</v>
      </c>
      <c r="J25" s="31">
        <f t="shared" si="6"/>
        <v>-55620.4</v>
      </c>
      <c r="K25" s="31">
        <f t="shared" si="6"/>
        <v>-49007.2</v>
      </c>
      <c r="L25" s="31">
        <f t="shared" si="6"/>
        <v>-45443.2</v>
      </c>
      <c r="M25" s="31">
        <f t="shared" si="6"/>
        <v>-28199.6</v>
      </c>
      <c r="N25" s="31">
        <f t="shared" si="6"/>
        <v>-23188</v>
      </c>
      <c r="O25" s="31">
        <f t="shared" si="6"/>
        <v>193198.19999999984</v>
      </c>
    </row>
    <row r="26" spans="1:15" ht="18.75" customHeight="1">
      <c r="A26" s="26" t="s">
        <v>42</v>
      </c>
      <c r="B26" s="32">
        <f>+B27</f>
        <v>-69260.4</v>
      </c>
      <c r="C26" s="32">
        <f>+C27</f>
        <v>-74166.4</v>
      </c>
      <c r="D26" s="32">
        <f aca="true" t="shared" si="7" ref="D26:O26">+D27</f>
        <v>-45012</v>
      </c>
      <c r="E26" s="32">
        <f t="shared" si="7"/>
        <v>-9759.2</v>
      </c>
      <c r="F26" s="32">
        <f t="shared" si="7"/>
        <v>-42279.6</v>
      </c>
      <c r="G26" s="32">
        <f t="shared" si="7"/>
        <v>-80036</v>
      </c>
      <c r="H26" s="32">
        <f t="shared" si="7"/>
        <v>-11277.2</v>
      </c>
      <c r="I26" s="32">
        <f t="shared" si="7"/>
        <v>-73924.4</v>
      </c>
      <c r="J26" s="32">
        <f t="shared" si="7"/>
        <v>-55620.4</v>
      </c>
      <c r="K26" s="32">
        <f t="shared" si="7"/>
        <v>-49007.2</v>
      </c>
      <c r="L26" s="32">
        <f t="shared" si="7"/>
        <v>-45443.2</v>
      </c>
      <c r="M26" s="32">
        <f t="shared" si="7"/>
        <v>-28199.6</v>
      </c>
      <c r="N26" s="32">
        <f t="shared" si="7"/>
        <v>-23188</v>
      </c>
      <c r="O26" s="32">
        <f t="shared" si="7"/>
        <v>-607173.6</v>
      </c>
    </row>
    <row r="27" spans="1:26" ht="18.75" customHeight="1">
      <c r="A27" s="28" t="s">
        <v>43</v>
      </c>
      <c r="B27" s="16">
        <f>ROUND((-B9)*$G$3,2)</f>
        <v>-69260.4</v>
      </c>
      <c r="C27" s="16">
        <f aca="true" t="shared" si="8" ref="C27:N27">ROUND((-C9)*$G$3,2)</f>
        <v>-74166.4</v>
      </c>
      <c r="D27" s="16">
        <f t="shared" si="8"/>
        <v>-45012</v>
      </c>
      <c r="E27" s="16">
        <f t="shared" si="8"/>
        <v>-9759.2</v>
      </c>
      <c r="F27" s="16">
        <f t="shared" si="8"/>
        <v>-42279.6</v>
      </c>
      <c r="G27" s="16">
        <f t="shared" si="8"/>
        <v>-80036</v>
      </c>
      <c r="H27" s="16">
        <f t="shared" si="8"/>
        <v>-11277.2</v>
      </c>
      <c r="I27" s="16">
        <f t="shared" si="8"/>
        <v>-73924.4</v>
      </c>
      <c r="J27" s="16">
        <f t="shared" si="8"/>
        <v>-55620.4</v>
      </c>
      <c r="K27" s="16">
        <f t="shared" si="8"/>
        <v>-49007.2</v>
      </c>
      <c r="L27" s="16">
        <f t="shared" si="8"/>
        <v>-45443.2</v>
      </c>
      <c r="M27" s="16">
        <f t="shared" si="8"/>
        <v>-28199.6</v>
      </c>
      <c r="N27" s="16">
        <f t="shared" si="8"/>
        <v>-23188</v>
      </c>
      <c r="O27" s="33">
        <f aca="true" t="shared" si="9" ref="O27:O44">SUM(B27:N27)</f>
        <v>-607173.6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665246.78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135125.02000000002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800371.7999999998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-19753.22</v>
      </c>
      <c r="E29" s="34">
        <v>0</v>
      </c>
      <c r="F29" s="34">
        <v>0</v>
      </c>
      <c r="G29" s="34">
        <v>0</v>
      </c>
      <c r="H29" s="34">
        <v>-9874.98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-29628.2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500000</v>
      </c>
      <c r="G34" s="34">
        <v>0</v>
      </c>
      <c r="H34" s="34">
        <v>298000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3527000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1112120.95</v>
      </c>
      <c r="C42" s="37">
        <f aca="true" t="shared" si="11" ref="C42:N42">+C17+C25</f>
        <v>847959.0000000001</v>
      </c>
      <c r="D42" s="37">
        <f t="shared" si="11"/>
        <v>1291599.75</v>
      </c>
      <c r="E42" s="37">
        <f t="shared" si="11"/>
        <v>232937.09</v>
      </c>
      <c r="F42" s="37">
        <f t="shared" si="11"/>
        <v>733205.4700000002</v>
      </c>
      <c r="G42" s="37">
        <f t="shared" si="11"/>
        <v>970320.5800000001</v>
      </c>
      <c r="H42" s="37">
        <f t="shared" si="11"/>
        <v>321347.48000000004</v>
      </c>
      <c r="I42" s="37">
        <f t="shared" si="11"/>
        <v>808078.18</v>
      </c>
      <c r="J42" s="37">
        <f t="shared" si="11"/>
        <v>710818.4099999999</v>
      </c>
      <c r="K42" s="37">
        <f t="shared" si="11"/>
        <v>971763.36</v>
      </c>
      <c r="L42" s="37">
        <f t="shared" si="11"/>
        <v>909883.03</v>
      </c>
      <c r="M42" s="37">
        <f t="shared" si="11"/>
        <v>480124.10000000003</v>
      </c>
      <c r="N42" s="37">
        <f t="shared" si="11"/>
        <v>234859.72999999998</v>
      </c>
      <c r="O42" s="37">
        <f>SUM(B42:N42)</f>
        <v>9625017.13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1112120.94</v>
      </c>
      <c r="C48" s="52">
        <f t="shared" si="12"/>
        <v>847959</v>
      </c>
      <c r="D48" s="52">
        <f t="shared" si="12"/>
        <v>1291599.74</v>
      </c>
      <c r="E48" s="52">
        <f t="shared" si="12"/>
        <v>232937.09</v>
      </c>
      <c r="F48" s="52">
        <f t="shared" si="12"/>
        <v>733205.47</v>
      </c>
      <c r="G48" s="52">
        <f t="shared" si="12"/>
        <v>970320.59</v>
      </c>
      <c r="H48" s="52">
        <f t="shared" si="12"/>
        <v>321347.48</v>
      </c>
      <c r="I48" s="52">
        <f t="shared" si="12"/>
        <v>808078.19</v>
      </c>
      <c r="J48" s="52">
        <f t="shared" si="12"/>
        <v>710818.41</v>
      </c>
      <c r="K48" s="52">
        <f t="shared" si="12"/>
        <v>971763.37</v>
      </c>
      <c r="L48" s="52">
        <f t="shared" si="12"/>
        <v>909883.04</v>
      </c>
      <c r="M48" s="52">
        <f t="shared" si="12"/>
        <v>480124.11</v>
      </c>
      <c r="N48" s="52">
        <f t="shared" si="12"/>
        <v>234859.73</v>
      </c>
      <c r="O48" s="37">
        <f t="shared" si="12"/>
        <v>9625017.16</v>
      </c>
      <c r="Q48"/>
    </row>
    <row r="49" spans="1:18" ht="18.75" customHeight="1">
      <c r="A49" s="26" t="s">
        <v>61</v>
      </c>
      <c r="B49" s="52">
        <v>928711.46</v>
      </c>
      <c r="C49" s="52">
        <v>660278.66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1588990.12</v>
      </c>
      <c r="P49"/>
      <c r="Q49"/>
      <c r="R49" s="44"/>
    </row>
    <row r="50" spans="1:16" ht="18.75" customHeight="1">
      <c r="A50" s="26" t="s">
        <v>62</v>
      </c>
      <c r="B50" s="52">
        <v>183409.48</v>
      </c>
      <c r="C50" s="52">
        <v>187680.34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371089.82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1291599.74</v>
      </c>
      <c r="E51" s="53">
        <v>0</v>
      </c>
      <c r="F51" s="53">
        <v>0</v>
      </c>
      <c r="G51" s="53">
        <v>0</v>
      </c>
      <c r="H51" s="52">
        <v>321347.48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1612947.22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232937.09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232937.09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733205.47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733205.47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970320.59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970320.59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808078.19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808078.19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710818.41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710818.41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971763.37</v>
      </c>
      <c r="L57" s="32">
        <v>909883.04</v>
      </c>
      <c r="M57" s="53">
        <v>0</v>
      </c>
      <c r="N57" s="53">
        <v>0</v>
      </c>
      <c r="O57" s="37">
        <f t="shared" si="13"/>
        <v>1881646.4100000001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480124.11</v>
      </c>
      <c r="N58" s="53">
        <v>0</v>
      </c>
      <c r="O58" s="37">
        <f t="shared" si="13"/>
        <v>480124.11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234859.73</v>
      </c>
      <c r="O59" s="56">
        <f t="shared" si="13"/>
        <v>234859.73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2020-03-18T19:23:22Z</dcterms:modified>
  <cp:category/>
  <cp:version/>
  <cp:contentType/>
  <cp:contentStatus/>
</cp:coreProperties>
</file>