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<sst xmlns="http://schemas.openxmlformats.org/spreadsheetml/2006/main" count="77" uniqueCount="74">
  <si>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</si>
  <si>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</si>
  <si>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</si>
  <si>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</si>
  <si>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</si>
  <si>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</si>
  <si>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</si>
  <si>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</si>
  <si>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</si>
  <si>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</si>
  <si>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</si>
  <si>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</si>
  <si>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</si>
  <si>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</si>
  <si>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</si>
  <si>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</si>
  <si>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</si>
  <si>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</si>
  <si>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</si>
  <si>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</si>
  <si>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</si>
  <si>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</si>
  <si>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</si>
  <si>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</si>
  <si>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</si>
  <si>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</si>
  <si>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</si>
  <si>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</si>
  <si>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</si>
  <si>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</si>
  <si>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</si>
  <si>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</si>
  <si>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</si>
  <si>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</si>
  <si>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</si>
  <si>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</si>
  <si>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</si>
  <si>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</si>
  <si>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</si>
  <si>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</si>
  <si>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</si>
  <si>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</si>
  <si>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</si>
  <si>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</si>
  <si>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</si>
  <si>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</si>
  <si>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</si>
  <si>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</si>
  <si>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</si>
  <si>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</si>
  <si>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</si>
  <si>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</si>
  <si>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</si>
  <si>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</si>
  <si>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</si>
  <si>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</si>
  <si>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</si>
  <si>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</si>
  <si>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</si>
  <si>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</si>
  <si>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</si>
  <si>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</si>
  <si>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</si>
  <si>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</si>
  <si>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</si>
  <si>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</si>
  <si>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</si>
  <si>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</si>
  <si>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</si>
  <si>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</si>
  <si>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</si>
  <si>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</si>
  <si>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</si>
  <si>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16/03/20 - VENCIMENTO 23/03/20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</si>
</sst>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386632</v>
      </c>
      <c r="C7" s="9">
        <f t="shared" si="0"/>
        <v>287607</v>
      </c>
      <c r="D7" s="9">
        <f t="shared" si="0"/>
        <v>270239</v>
      </c>
      <c r="E7" s="9">
        <f t="shared" si="0"/>
        <v>57497</v>
      </c>
      <c r="F7" s="9">
        <f t="shared" si="0"/>
        <v>244144</v>
      </c>
      <c r="G7" s="9">
        <f t="shared" si="0"/>
        <v>402891</v>
      </c>
      <c r="H7" s="9">
        <f t="shared" si="0"/>
        <v>49129</v>
      </c>
      <c r="I7" s="9">
        <f t="shared" si="0"/>
        <v>273226</v>
      </c>
      <c r="J7" s="9">
        <f t="shared" si="0"/>
        <v>245384</v>
      </c>
      <c r="K7" s="9">
        <f t="shared" si="0"/>
        <v>372141</v>
      </c>
      <c r="L7" s="9">
        <f t="shared" si="0"/>
        <v>295459</v>
      </c>
      <c r="M7" s="9">
        <f t="shared" si="0"/>
        <v>123548</v>
      </c>
      <c r="N7" s="9">
        <f t="shared" si="0"/>
        <v>82251</v>
      </c>
      <c r="O7" s="9">
        <f t="shared" si="0"/>
        <v>3090148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14983</v>
      </c>
      <c r="C8" s="11">
        <f t="shared" si="1"/>
        <v>15185</v>
      </c>
      <c r="D8" s="11">
        <f t="shared" si="1"/>
        <v>10167</v>
      </c>
      <c r="E8" s="11">
        <f t="shared" si="1"/>
        <v>1873</v>
      </c>
      <c r="F8" s="11">
        <f t="shared" si="1"/>
        <v>8826</v>
      </c>
      <c r="G8" s="11">
        <f t="shared" si="1"/>
        <v>16237</v>
      </c>
      <c r="H8" s="11">
        <f t="shared" si="1"/>
        <v>2364</v>
      </c>
      <c r="I8" s="11">
        <f t="shared" si="1"/>
        <v>14180</v>
      </c>
      <c r="J8" s="11">
        <f t="shared" si="1"/>
        <v>11857</v>
      </c>
      <c r="K8" s="11">
        <f t="shared" si="1"/>
        <v>10781</v>
      </c>
      <c r="L8" s="11">
        <f t="shared" si="1"/>
        <v>9769</v>
      </c>
      <c r="M8" s="11">
        <f t="shared" si="1"/>
        <v>5588</v>
      </c>
      <c r="N8" s="11">
        <f t="shared" si="1"/>
        <v>4606</v>
      </c>
      <c r="O8" s="11">
        <f t="shared" si="1"/>
        <v>126416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14983</v>
      </c>
      <c r="C9" s="11">
        <v>15185</v>
      </c>
      <c r="D9" s="11">
        <v>10167</v>
      </c>
      <c r="E9" s="11">
        <v>1873</v>
      </c>
      <c r="F9" s="11">
        <v>8826</v>
      </c>
      <c r="G9" s="11">
        <v>16237</v>
      </c>
      <c r="H9" s="11">
        <v>2352</v>
      </c>
      <c r="I9" s="11">
        <v>14178</v>
      </c>
      <c r="J9" s="11">
        <v>11857</v>
      </c>
      <c r="K9" s="11">
        <v>10770</v>
      </c>
      <c r="L9" s="11">
        <v>9769</v>
      </c>
      <c r="M9" s="11">
        <v>5587</v>
      </c>
      <c r="N9" s="11">
        <v>4606</v>
      </c>
      <c r="O9" s="11">
        <f>SUM(B9:N9)</f>
        <v>126390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2</v>
      </c>
      <c r="J10" s="13">
        <v>0</v>
      </c>
      <c r="K10" s="13">
        <v>11</v>
      </c>
      <c r="L10" s="13">
        <v>0</v>
      </c>
      <c r="M10" s="13">
        <v>1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371649</v>
      </c>
      <c r="C11" s="13">
        <v>272422</v>
      </c>
      <c r="D11" s="13">
        <v>260072</v>
      </c>
      <c r="E11" s="13">
        <v>55624</v>
      </c>
      <c r="F11" s="13">
        <v>235318</v>
      </c>
      <c r="G11" s="13">
        <v>386654</v>
      </c>
      <c r="H11" s="13">
        <v>46765</v>
      </c>
      <c r="I11" s="13">
        <v>259046</v>
      </c>
      <c r="J11" s="13">
        <v>233527</v>
      </c>
      <c r="K11" s="13">
        <v>361360</v>
      </c>
      <c r="L11" s="13">
        <v>285690</v>
      </c>
      <c r="M11" s="13">
        <v>117960</v>
      </c>
      <c r="N11" s="13">
        <v>77645</v>
      </c>
      <c r="O11" s="11">
        <f>SUM(B11:N11)</f>
        <v>2963732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1.239691582085593</v>
      </c>
      <c r="C15" s="19">
        <v>1.243631816544809</v>
      </c>
      <c r="D15" s="19">
        <v>1.202220613132221</v>
      </c>
      <c r="E15" s="19">
        <v>1.080018130431374</v>
      </c>
      <c r="F15" s="19">
        <v>1.264436817049554</v>
      </c>
      <c r="G15" s="19">
        <v>1.302778689895729</v>
      </c>
      <c r="H15" s="19">
        <v>1.693424298985047</v>
      </c>
      <c r="I15" s="19">
        <v>1.249705600156538</v>
      </c>
      <c r="J15" s="19">
        <v>1.265611087088743</v>
      </c>
      <c r="K15" s="19">
        <v>1.147156794150188</v>
      </c>
      <c r="L15" s="19">
        <v>1.173768459967321</v>
      </c>
      <c r="M15" s="19">
        <v>1.290879054967124</v>
      </c>
      <c r="N15" s="19">
        <v>1.11568740352402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1133204.3099999998</v>
      </c>
      <c r="C17" s="24">
        <f aca="true" t="shared" si="2" ref="C17:O17">C18+C19+C20+C21+C22+C23</f>
        <v>884395.3700000001</v>
      </c>
      <c r="D17" s="24">
        <f t="shared" si="2"/>
        <v>662801.2799999999</v>
      </c>
      <c r="E17" s="24">
        <f t="shared" si="2"/>
        <v>224156.98</v>
      </c>
      <c r="F17" s="24">
        <f t="shared" si="2"/>
        <v>742926.79</v>
      </c>
      <c r="G17" s="24">
        <f t="shared" si="2"/>
        <v>1041596.75</v>
      </c>
      <c r="H17" s="24">
        <f t="shared" si="2"/>
        <v>213973.19000000003</v>
      </c>
      <c r="I17" s="24">
        <f t="shared" si="2"/>
        <v>834081.79</v>
      </c>
      <c r="J17" s="24">
        <f t="shared" si="2"/>
        <v>750161.26</v>
      </c>
      <c r="K17" s="24">
        <f t="shared" si="2"/>
        <v>991860.88</v>
      </c>
      <c r="L17" s="24">
        <f t="shared" si="2"/>
        <v>910604.71</v>
      </c>
      <c r="M17" s="24">
        <f t="shared" si="2"/>
        <v>495425.74999999994</v>
      </c>
      <c r="N17" s="24">
        <f t="shared" si="2"/>
        <v>252862.72999999998</v>
      </c>
      <c r="O17" s="24">
        <f t="shared" si="2"/>
        <v>9138051.79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863813.21</v>
      </c>
      <c r="C18" s="22">
        <f t="shared" si="3"/>
        <v>663653.15</v>
      </c>
      <c r="D18" s="22">
        <f t="shared" si="3"/>
        <v>546747.54</v>
      </c>
      <c r="E18" s="22">
        <f t="shared" si="3"/>
        <v>199002.87</v>
      </c>
      <c r="F18" s="22">
        <f t="shared" si="3"/>
        <v>572322.36</v>
      </c>
      <c r="G18" s="22">
        <f t="shared" si="3"/>
        <v>776411.25</v>
      </c>
      <c r="H18" s="22">
        <f t="shared" si="3"/>
        <v>126944.42</v>
      </c>
      <c r="I18" s="22">
        <f t="shared" si="3"/>
        <v>625468.96</v>
      </c>
      <c r="J18" s="22">
        <f t="shared" si="3"/>
        <v>565389.27</v>
      </c>
      <c r="K18" s="22">
        <f t="shared" si="3"/>
        <v>811044.1</v>
      </c>
      <c r="L18" s="22">
        <f t="shared" si="3"/>
        <v>732856.5</v>
      </c>
      <c r="M18" s="22">
        <f t="shared" si="3"/>
        <v>354026.79</v>
      </c>
      <c r="N18" s="22">
        <f t="shared" si="3"/>
        <v>212997.19</v>
      </c>
      <c r="O18" s="27">
        <f aca="true" t="shared" si="4" ref="O18:O23">SUM(B18:N18)</f>
        <v>7050677.609999999</v>
      </c>
    </row>
    <row r="19" spans="1:23" ht="18.75" customHeight="1">
      <c r="A19" s="26" t="s">
        <v>36</v>
      </c>
      <c r="B19" s="16">
        <f>IF(B15&lt;&gt;0,ROUND((B15-1)*B18,2),0)</f>
        <v>207048.75</v>
      </c>
      <c r="C19" s="22">
        <f aca="true" t="shared" si="5" ref="C19:N19">IF(C15&lt;&gt;0,ROUND((C15-1)*C18,2),0)</f>
        <v>161687.02</v>
      </c>
      <c r="D19" s="22">
        <f t="shared" si="5"/>
        <v>110563.62</v>
      </c>
      <c r="E19" s="22">
        <f t="shared" si="5"/>
        <v>15923.84</v>
      </c>
      <c r="F19" s="22">
        <f t="shared" si="5"/>
        <v>151343.1</v>
      </c>
      <c r="G19" s="22">
        <f t="shared" si="5"/>
        <v>235080.78</v>
      </c>
      <c r="H19" s="22">
        <f t="shared" si="5"/>
        <v>88026.35</v>
      </c>
      <c r="I19" s="22">
        <f t="shared" si="5"/>
        <v>156183.1</v>
      </c>
      <c r="J19" s="22">
        <f t="shared" si="5"/>
        <v>150173.66</v>
      </c>
      <c r="K19" s="22">
        <f t="shared" si="5"/>
        <v>119350.65</v>
      </c>
      <c r="L19" s="22">
        <f t="shared" si="5"/>
        <v>127347.35</v>
      </c>
      <c r="M19" s="22">
        <f t="shared" si="5"/>
        <v>102978.98</v>
      </c>
      <c r="N19" s="22">
        <f t="shared" si="5"/>
        <v>24641.09</v>
      </c>
      <c r="O19" s="27">
        <f t="shared" si="4"/>
        <v>1650348.29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-65925.2</v>
      </c>
      <c r="C25" s="31">
        <f>+C26+C28+C39+C40+C43-C44</f>
        <v>-66814</v>
      </c>
      <c r="D25" s="31">
        <f t="shared" si="6"/>
        <v>-64231.11000000006</v>
      </c>
      <c r="E25" s="31">
        <f t="shared" si="6"/>
        <v>-8241.2</v>
      </c>
      <c r="F25" s="31">
        <f t="shared" si="6"/>
        <v>-38834.4</v>
      </c>
      <c r="G25" s="31">
        <f t="shared" si="6"/>
        <v>-71442.8</v>
      </c>
      <c r="H25" s="31">
        <f t="shared" si="6"/>
        <v>-21047.460000000003</v>
      </c>
      <c r="I25" s="31">
        <f t="shared" si="6"/>
        <v>-62383.2</v>
      </c>
      <c r="J25" s="31">
        <f t="shared" si="6"/>
        <v>-52170.8</v>
      </c>
      <c r="K25" s="31">
        <f t="shared" si="6"/>
        <v>-47388</v>
      </c>
      <c r="L25" s="31">
        <f t="shared" si="6"/>
        <v>-42983.6</v>
      </c>
      <c r="M25" s="31">
        <f t="shared" si="6"/>
        <v>-24582.8</v>
      </c>
      <c r="N25" s="31">
        <f t="shared" si="6"/>
        <v>-20266.4</v>
      </c>
      <c r="O25" s="31">
        <f t="shared" si="6"/>
        <v>-586310.9700000002</v>
      </c>
    </row>
    <row r="26" spans="1:15" ht="18.75" customHeight="1">
      <c r="A26" s="26" t="s">
        <v>42</v>
      </c>
      <c r="B26" s="32">
        <f>+B27</f>
        <v>-65925.2</v>
      </c>
      <c r="C26" s="32">
        <f>+C27</f>
        <v>-66814</v>
      </c>
      <c r="D26" s="32">
        <f aca="true" t="shared" si="7" ref="D26:O26">+D27</f>
        <v>-44734.8</v>
      </c>
      <c r="E26" s="32">
        <f t="shared" si="7"/>
        <v>-8241.2</v>
      </c>
      <c r="F26" s="32">
        <f t="shared" si="7"/>
        <v>-38834.4</v>
      </c>
      <c r="G26" s="32">
        <f t="shared" si="7"/>
        <v>-71442.8</v>
      </c>
      <c r="H26" s="32">
        <f t="shared" si="7"/>
        <v>-10348.8</v>
      </c>
      <c r="I26" s="32">
        <f t="shared" si="7"/>
        <v>-62383.2</v>
      </c>
      <c r="J26" s="32">
        <f t="shared" si="7"/>
        <v>-52170.8</v>
      </c>
      <c r="K26" s="32">
        <f t="shared" si="7"/>
        <v>-47388</v>
      </c>
      <c r="L26" s="32">
        <f t="shared" si="7"/>
        <v>-42983.6</v>
      </c>
      <c r="M26" s="32">
        <f t="shared" si="7"/>
        <v>-24582.8</v>
      </c>
      <c r="N26" s="32">
        <f t="shared" si="7"/>
        <v>-20266.4</v>
      </c>
      <c r="O26" s="32">
        <f t="shared" si="7"/>
        <v>-556116</v>
      </c>
    </row>
    <row r="27" spans="1:26" ht="18.75" customHeight="1">
      <c r="A27" s="28" t="s">
        <v>43</v>
      </c>
      <c r="B27" s="16">
        <f>ROUND((-B9)*$G$3,2)</f>
        <v>-65925.2</v>
      </c>
      <c r="C27" s="16">
        <f aca="true" t="shared" si="8" ref="C27:N27">ROUND((-C9)*$G$3,2)</f>
        <v>-66814</v>
      </c>
      <c r="D27" s="16">
        <f t="shared" si="8"/>
        <v>-44734.8</v>
      </c>
      <c r="E27" s="16">
        <f t="shared" si="8"/>
        <v>-8241.2</v>
      </c>
      <c r="F27" s="16">
        <f t="shared" si="8"/>
        <v>-38834.4</v>
      </c>
      <c r="G27" s="16">
        <f t="shared" si="8"/>
        <v>-71442.8</v>
      </c>
      <c r="H27" s="16">
        <f t="shared" si="8"/>
        <v>-10348.8</v>
      </c>
      <c r="I27" s="16">
        <f t="shared" si="8"/>
        <v>-62383.2</v>
      </c>
      <c r="J27" s="16">
        <f t="shared" si="8"/>
        <v>-52170.8</v>
      </c>
      <c r="K27" s="16">
        <f t="shared" si="8"/>
        <v>-47388</v>
      </c>
      <c r="L27" s="16">
        <f t="shared" si="8"/>
        <v>-42983.6</v>
      </c>
      <c r="M27" s="16">
        <f t="shared" si="8"/>
        <v>-24582.8</v>
      </c>
      <c r="N27" s="16">
        <f t="shared" si="8"/>
        <v>-20266.4</v>
      </c>
      <c r="O27" s="33">
        <f aca="true" t="shared" si="9" ref="O27:O44">SUM(B27:N27)</f>
        <v>-556116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-19496.310000000056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-10698.660000000003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-30194.970000000205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-19496.31</v>
      </c>
      <c r="E29" s="34">
        <v>0</v>
      </c>
      <c r="F29" s="34">
        <v>0</v>
      </c>
      <c r="G29" s="34">
        <v>0</v>
      </c>
      <c r="H29" s="34">
        <v>-10698.66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-30194.97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2697000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1067279.1099999999</v>
      </c>
      <c r="C42" s="37">
        <f aca="true" t="shared" si="11" ref="C42:N42">+C17+C25</f>
        <v>817581.3700000001</v>
      </c>
      <c r="D42" s="37">
        <f t="shared" si="11"/>
        <v>598570.1699999998</v>
      </c>
      <c r="E42" s="37">
        <f t="shared" si="11"/>
        <v>215915.78</v>
      </c>
      <c r="F42" s="37">
        <f t="shared" si="11"/>
        <v>704092.39</v>
      </c>
      <c r="G42" s="37">
        <f t="shared" si="11"/>
        <v>970153.95</v>
      </c>
      <c r="H42" s="37">
        <f t="shared" si="11"/>
        <v>192925.73000000004</v>
      </c>
      <c r="I42" s="37">
        <f t="shared" si="11"/>
        <v>771698.5900000001</v>
      </c>
      <c r="J42" s="37">
        <f t="shared" si="11"/>
        <v>697990.46</v>
      </c>
      <c r="K42" s="37">
        <f t="shared" si="11"/>
        <v>944472.88</v>
      </c>
      <c r="L42" s="37">
        <f t="shared" si="11"/>
        <v>867621.11</v>
      </c>
      <c r="M42" s="37">
        <f t="shared" si="11"/>
        <v>470842.94999999995</v>
      </c>
      <c r="N42" s="37">
        <f t="shared" si="11"/>
        <v>232596.33</v>
      </c>
      <c r="O42" s="37">
        <f>SUM(B42:N42)</f>
        <v>8551740.82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1067279.12</v>
      </c>
      <c r="C48" s="52">
        <f t="shared" si="12"/>
        <v>817581.37</v>
      </c>
      <c r="D48" s="52">
        <f t="shared" si="12"/>
        <v>598570.18</v>
      </c>
      <c r="E48" s="52">
        <f t="shared" si="12"/>
        <v>215915.77</v>
      </c>
      <c r="F48" s="52">
        <f t="shared" si="12"/>
        <v>704092.4</v>
      </c>
      <c r="G48" s="52">
        <f t="shared" si="12"/>
        <v>970153.95</v>
      </c>
      <c r="H48" s="52">
        <f t="shared" si="12"/>
        <v>192925.73</v>
      </c>
      <c r="I48" s="52">
        <f t="shared" si="12"/>
        <v>771698.59</v>
      </c>
      <c r="J48" s="52">
        <f t="shared" si="12"/>
        <v>697990.46</v>
      </c>
      <c r="K48" s="52">
        <f t="shared" si="12"/>
        <v>944472.87</v>
      </c>
      <c r="L48" s="52">
        <f t="shared" si="12"/>
        <v>867621.11</v>
      </c>
      <c r="M48" s="52">
        <f t="shared" si="12"/>
        <v>470842.95</v>
      </c>
      <c r="N48" s="52">
        <f t="shared" si="12"/>
        <v>232596.33</v>
      </c>
      <c r="O48" s="37">
        <f t="shared" si="12"/>
        <v>8551740.829999998</v>
      </c>
      <c r="Q48"/>
    </row>
    <row r="49" spans="1:18" ht="18.75" customHeight="1">
      <c r="A49" s="26" t="s">
        <v>61</v>
      </c>
      <c r="B49" s="52">
        <v>891492.75</v>
      </c>
      <c r="C49" s="52">
        <v>636887.88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1528380.63</v>
      </c>
      <c r="P49"/>
      <c r="Q49"/>
      <c r="R49" s="44"/>
    </row>
    <row r="50" spans="1:16" ht="18.75" customHeight="1">
      <c r="A50" s="26" t="s">
        <v>62</v>
      </c>
      <c r="B50" s="52">
        <v>175786.37</v>
      </c>
      <c r="C50" s="52">
        <v>180693.49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356479.86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598570.18</v>
      </c>
      <c r="E51" s="53">
        <v>0</v>
      </c>
      <c r="F51" s="53">
        <v>0</v>
      </c>
      <c r="G51" s="53">
        <v>0</v>
      </c>
      <c r="H51" s="52">
        <v>192925.73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791495.91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215915.77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215915.77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704092.4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704092.4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970153.95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970153.95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771698.59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771698.59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697990.46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697990.46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944472.87</v>
      </c>
      <c r="L57" s="32">
        <v>867621.11</v>
      </c>
      <c r="M57" s="53">
        <v>0</v>
      </c>
      <c r="N57" s="53">
        <v>0</v>
      </c>
      <c r="O57" s="37">
        <f t="shared" si="13"/>
        <v>1812093.98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470842.95</v>
      </c>
      <c r="N58" s="53">
        <v>0</v>
      </c>
      <c r="O58" s="37">
        <f t="shared" si="13"/>
        <v>470842.95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232596.33</v>
      </c>
      <c r="O59" s="56">
        <f t="shared" si="13"/>
        <v>232596.33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2020-03-30T17:33:31Z</dcterms:modified>
  <cp:category/>
  <cp:version/>
  <cp:contentType/>
  <cp:contentStatus/>
</cp:coreProperties>
</file>