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<sst xmlns="http://schemas.openxmlformats.org/spreadsheetml/2006/main" count="77" uniqueCount="74">
  <si>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</si>
  <si>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</si>
  <si>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</si>
  <si>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</si>
  <si>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</si>
  <si>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</si>
  <si>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</si>
  <si>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</si>
  <si>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</si>
  <si>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</si>
  <si>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</si>
  <si>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</si>
  <si>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</si>
  <si>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</si>
  <si>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</si>
  <si>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</si>
  <si>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</si>
  <si>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</si>
  <si>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</si>
  <si>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</si>
  <si>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</si>
  <si>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</si>
  <si>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</si>
  <si>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</si>
  <si>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</si>
  <si>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</si>
  <si>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</si>
  <si>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</si>
  <si>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</si>
  <si>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</si>
  <si>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</si>
  <si>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</si>
  <si>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</si>
  <si>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</si>
  <si>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</si>
  <si>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</si>
  <si>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</si>
  <si>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</si>
  <si>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</si>
  <si>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</si>
  <si>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</si>
  <si>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</si>
  <si>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</si>
  <si>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</si>
  <si>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</si>
  <si>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</si>
  <si>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</si>
  <si>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</si>
  <si>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</si>
  <si>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</si>
  <si>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</si>
  <si>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</si>
  <si>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</si>
  <si>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</si>
  <si>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</si>
  <si>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</si>
  <si>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</si>
  <si>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</si>
  <si>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</si>
  <si>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</si>
  <si>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</si>
  <si>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</si>
  <si>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</si>
  <si>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</si>
  <si>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</si>
  <si>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</si>
  <si>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</si>
  <si>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</si>
  <si>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</si>
  <si>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</si>
  <si>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</si>
  <si>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</si>
  <si>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</si>
  <si>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17/03/20 - VENCIMENTO 24/03/20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</si>
</sst>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-* #,##0.00000000_-;\-* #,##0.00000000_-;_-* &quot;-&quot;??????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352448</v>
      </c>
      <c r="C7" s="9">
        <f t="shared" si="0"/>
        <v>255571</v>
      </c>
      <c r="D7" s="9">
        <f t="shared" si="0"/>
        <v>262713</v>
      </c>
      <c r="E7" s="9">
        <f t="shared" si="0"/>
        <v>52294</v>
      </c>
      <c r="F7" s="9">
        <f t="shared" si="0"/>
        <v>223418</v>
      </c>
      <c r="G7" s="9">
        <f t="shared" si="0"/>
        <v>366362</v>
      </c>
      <c r="H7" s="9">
        <f t="shared" si="0"/>
        <v>45455</v>
      </c>
      <c r="I7" s="9">
        <f t="shared" si="0"/>
        <v>258757</v>
      </c>
      <c r="J7" s="9">
        <f t="shared" si="0"/>
        <v>222240</v>
      </c>
      <c r="K7" s="9">
        <f t="shared" si="0"/>
        <v>339570</v>
      </c>
      <c r="L7" s="9">
        <f t="shared" si="0"/>
        <v>267790</v>
      </c>
      <c r="M7" s="9">
        <f t="shared" si="0"/>
        <v>111459</v>
      </c>
      <c r="N7" s="9">
        <f t="shared" si="0"/>
        <v>72817</v>
      </c>
      <c r="O7" s="9">
        <f t="shared" si="0"/>
        <v>2830894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12080</v>
      </c>
      <c r="C8" s="11">
        <f t="shared" si="1"/>
        <v>12084</v>
      </c>
      <c r="D8" s="11">
        <f t="shared" si="1"/>
        <v>8480</v>
      </c>
      <c r="E8" s="11">
        <f t="shared" si="1"/>
        <v>1616</v>
      </c>
      <c r="F8" s="11">
        <f t="shared" si="1"/>
        <v>7295</v>
      </c>
      <c r="G8" s="11">
        <f t="shared" si="1"/>
        <v>13479</v>
      </c>
      <c r="H8" s="11">
        <f t="shared" si="1"/>
        <v>2056</v>
      </c>
      <c r="I8" s="11">
        <f t="shared" si="1"/>
        <v>12622</v>
      </c>
      <c r="J8" s="11">
        <f t="shared" si="1"/>
        <v>9597</v>
      </c>
      <c r="K8" s="11">
        <f t="shared" si="1"/>
        <v>8572</v>
      </c>
      <c r="L8" s="11">
        <f t="shared" si="1"/>
        <v>7713</v>
      </c>
      <c r="M8" s="11">
        <f t="shared" si="1"/>
        <v>4560</v>
      </c>
      <c r="N8" s="11">
        <f t="shared" si="1"/>
        <v>3678</v>
      </c>
      <c r="O8" s="11">
        <f t="shared" si="1"/>
        <v>103832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12080</v>
      </c>
      <c r="C9" s="11">
        <v>12084</v>
      </c>
      <c r="D9" s="11">
        <v>8480</v>
      </c>
      <c r="E9" s="11">
        <v>1616</v>
      </c>
      <c r="F9" s="11">
        <v>7295</v>
      </c>
      <c r="G9" s="11">
        <v>13479</v>
      </c>
      <c r="H9" s="11">
        <v>2052</v>
      </c>
      <c r="I9" s="11">
        <v>12619</v>
      </c>
      <c r="J9" s="11">
        <v>9597</v>
      </c>
      <c r="K9" s="11">
        <v>8563</v>
      </c>
      <c r="L9" s="11">
        <v>7713</v>
      </c>
      <c r="M9" s="11">
        <v>4559</v>
      </c>
      <c r="N9" s="11">
        <v>3678</v>
      </c>
      <c r="O9" s="11">
        <f>SUM(B9:N9)</f>
        <v>103815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9</v>
      </c>
      <c r="L10" s="13">
        <v>0</v>
      </c>
      <c r="M10" s="13">
        <v>1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340368</v>
      </c>
      <c r="C11" s="13">
        <v>243487</v>
      </c>
      <c r="D11" s="13">
        <v>254233</v>
      </c>
      <c r="E11" s="13">
        <v>50678</v>
      </c>
      <c r="F11" s="13">
        <v>216123</v>
      </c>
      <c r="G11" s="13">
        <v>352883</v>
      </c>
      <c r="H11" s="13">
        <v>43399</v>
      </c>
      <c r="I11" s="13">
        <v>246135</v>
      </c>
      <c r="J11" s="13">
        <v>212643</v>
      </c>
      <c r="K11" s="13">
        <v>330998</v>
      </c>
      <c r="L11" s="13">
        <v>260077</v>
      </c>
      <c r="M11" s="13">
        <v>106899</v>
      </c>
      <c r="N11" s="13">
        <v>69139</v>
      </c>
      <c r="O11" s="11">
        <f>SUM(B11:N11)</f>
        <v>2727062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1.335629240734534</v>
      </c>
      <c r="C15" s="19">
        <v>1.369634960389657</v>
      </c>
      <c r="D15" s="19">
        <v>1.229279949197367</v>
      </c>
      <c r="E15" s="19">
        <v>1.166708717460863</v>
      </c>
      <c r="F15" s="19">
        <v>1.356861602959853</v>
      </c>
      <c r="G15" s="19">
        <v>1.40648861151526</v>
      </c>
      <c r="H15" s="19">
        <v>1.806307943856062</v>
      </c>
      <c r="I15" s="19">
        <v>1.305960676234071</v>
      </c>
      <c r="J15" s="19">
        <v>1.369268283370652</v>
      </c>
      <c r="K15" s="19">
        <v>1.235114898574106</v>
      </c>
      <c r="L15" s="19">
        <v>1.268915720697655</v>
      </c>
      <c r="M15" s="19">
        <v>1.405149287568001</v>
      </c>
      <c r="N15" s="19">
        <v>1.235102791301131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1114069.3399999999</v>
      </c>
      <c r="C17" s="24">
        <f aca="true" t="shared" si="2" ref="C17:O17">C18+C19+C20+C21+C22+C23</f>
        <v>866770.14</v>
      </c>
      <c r="D17" s="24">
        <f t="shared" si="2"/>
        <v>658878.1599999998</v>
      </c>
      <c r="E17" s="24">
        <f t="shared" si="2"/>
        <v>220398.44000000003</v>
      </c>
      <c r="F17" s="24">
        <f t="shared" si="2"/>
        <v>729899.24</v>
      </c>
      <c r="G17" s="24">
        <f t="shared" si="2"/>
        <v>1023108.48</v>
      </c>
      <c r="H17" s="24">
        <f t="shared" si="2"/>
        <v>211155.41</v>
      </c>
      <c r="I17" s="24">
        <f t="shared" si="2"/>
        <v>826011.0000000001</v>
      </c>
      <c r="J17" s="24">
        <f t="shared" si="2"/>
        <v>735750.21</v>
      </c>
      <c r="K17" s="24">
        <f t="shared" si="2"/>
        <v>975523.85</v>
      </c>
      <c r="L17" s="24">
        <f t="shared" si="2"/>
        <v>893248.07</v>
      </c>
      <c r="M17" s="24">
        <f t="shared" si="2"/>
        <v>487204.66</v>
      </c>
      <c r="N17" s="24">
        <f t="shared" si="2"/>
        <v>248123.96</v>
      </c>
      <c r="O17" s="24">
        <f t="shared" si="2"/>
        <v>8990140.96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787439.32</v>
      </c>
      <c r="C18" s="22">
        <f t="shared" si="3"/>
        <v>589730.08</v>
      </c>
      <c r="D18" s="22">
        <f t="shared" si="3"/>
        <v>531520.94</v>
      </c>
      <c r="E18" s="22">
        <f t="shared" si="3"/>
        <v>180994.76</v>
      </c>
      <c r="F18" s="22">
        <f t="shared" si="3"/>
        <v>523736.48</v>
      </c>
      <c r="G18" s="22">
        <f t="shared" si="3"/>
        <v>706016.21</v>
      </c>
      <c r="H18" s="22">
        <f t="shared" si="3"/>
        <v>117451.17</v>
      </c>
      <c r="I18" s="22">
        <f t="shared" si="3"/>
        <v>592346.52</v>
      </c>
      <c r="J18" s="22">
        <f t="shared" si="3"/>
        <v>512063.18</v>
      </c>
      <c r="K18" s="22">
        <f t="shared" si="3"/>
        <v>740058.86</v>
      </c>
      <c r="L18" s="22">
        <f t="shared" si="3"/>
        <v>664226.32</v>
      </c>
      <c r="M18" s="22">
        <f t="shared" si="3"/>
        <v>319385.76</v>
      </c>
      <c r="N18" s="22">
        <f t="shared" si="3"/>
        <v>188566.9</v>
      </c>
      <c r="O18" s="27">
        <f aca="true" t="shared" si="4" ref="O18:O23">SUM(B18:N18)</f>
        <v>6453536.500000001</v>
      </c>
    </row>
    <row r="19" spans="1:23" ht="18.75" customHeight="1">
      <c r="A19" s="26" t="s">
        <v>36</v>
      </c>
      <c r="B19" s="16">
        <f>IF(B15&lt;&gt;0,ROUND((B15-1)*B18,2),0)+0.01</f>
        <v>264287.67</v>
      </c>
      <c r="C19" s="22">
        <f>IF(C15&lt;&gt;0,ROUND((C15-1)*C18,2),0)+0.01</f>
        <v>217984.86000000002</v>
      </c>
      <c r="D19" s="22">
        <f>IF(D15&lt;&gt;0,ROUND((D15-1)*D18,2),0)+0.01</f>
        <v>121867.09999999999</v>
      </c>
      <c r="E19" s="22">
        <f>IF(E15&lt;&gt;0,ROUND((E15-1)*E18,2),0)+0.01</f>
        <v>30173.41</v>
      </c>
      <c r="F19" s="22">
        <f>IF(F15&lt;&gt;0,ROUND((F15-1)*F18,2),0)-0.01</f>
        <v>186901.43</v>
      </c>
      <c r="G19" s="22">
        <f aca="true" t="shared" si="5" ref="C19:N19">IF(G15&lt;&gt;0,ROUND((G15-1)*G18,2),0)</f>
        <v>286987.55</v>
      </c>
      <c r="H19" s="22">
        <f>IF(H15&lt;&gt;0,ROUND((H15-1)*H18,2),0)+0.01</f>
        <v>94701.81999999999</v>
      </c>
      <c r="I19" s="22">
        <f>IF(I15&lt;&gt;0,ROUND((I15-1)*I18,2),0)+0.01</f>
        <v>181234.75</v>
      </c>
      <c r="J19" s="22">
        <f>IF(J15&lt;&gt;0,ROUND((J15-1)*J18,2),0)+0.01</f>
        <v>189088.7</v>
      </c>
      <c r="K19" s="22">
        <f t="shared" si="5"/>
        <v>173998.86</v>
      </c>
      <c r="L19" s="22">
        <f>IF(L15&lt;&gt;0,ROUND((L15-1)*L18,2),0)-0.01</f>
        <v>178620.88999999998</v>
      </c>
      <c r="M19" s="22">
        <f>IF(M15&lt;&gt;0,ROUND((M15-1)*M18,2),0)+0.01</f>
        <v>129398.92</v>
      </c>
      <c r="N19" s="22">
        <f>IF(N15&lt;&gt;0,ROUND((N15-1)*N18,2),0)+0.01</f>
        <v>44332.61</v>
      </c>
      <c r="O19" s="27">
        <f t="shared" si="4"/>
        <v>2099578.57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-53152</v>
      </c>
      <c r="C25" s="31">
        <f>+C26+C28+C39+C40+C43-C44</f>
        <v>-53169.6</v>
      </c>
      <c r="D25" s="31">
        <f t="shared" si="6"/>
        <v>-56690.609999999986</v>
      </c>
      <c r="E25" s="31">
        <f t="shared" si="6"/>
        <v>-7110.4</v>
      </c>
      <c r="F25" s="31">
        <f t="shared" si="6"/>
        <v>-532098</v>
      </c>
      <c r="G25" s="31">
        <f t="shared" si="6"/>
        <v>-59307.6</v>
      </c>
      <c r="H25" s="31">
        <f t="shared" si="6"/>
        <v>-19586.56999999999</v>
      </c>
      <c r="I25" s="31">
        <f t="shared" si="6"/>
        <v>-55523.6</v>
      </c>
      <c r="J25" s="31">
        <f t="shared" si="6"/>
        <v>-42226.8</v>
      </c>
      <c r="K25" s="31">
        <f t="shared" si="6"/>
        <v>832322.8</v>
      </c>
      <c r="L25" s="31">
        <f t="shared" si="6"/>
        <v>756062.8</v>
      </c>
      <c r="M25" s="31">
        <f t="shared" si="6"/>
        <v>-20059.6</v>
      </c>
      <c r="N25" s="31">
        <f t="shared" si="6"/>
        <v>-16183.2</v>
      </c>
      <c r="O25" s="31">
        <f t="shared" si="6"/>
        <v>673277.6200000001</v>
      </c>
    </row>
    <row r="26" spans="1:15" ht="18.75" customHeight="1">
      <c r="A26" s="26" t="s">
        <v>42</v>
      </c>
      <c r="B26" s="32">
        <f>+B27</f>
        <v>-53152</v>
      </c>
      <c r="C26" s="32">
        <f>+C27</f>
        <v>-53169.6</v>
      </c>
      <c r="D26" s="32">
        <f aca="true" t="shared" si="7" ref="D26:O26">+D27</f>
        <v>-37312</v>
      </c>
      <c r="E26" s="32">
        <f t="shared" si="7"/>
        <v>-7110.4</v>
      </c>
      <c r="F26" s="32">
        <f t="shared" si="7"/>
        <v>-32098</v>
      </c>
      <c r="G26" s="32">
        <f t="shared" si="7"/>
        <v>-59307.6</v>
      </c>
      <c r="H26" s="32">
        <f t="shared" si="7"/>
        <v>-9028.8</v>
      </c>
      <c r="I26" s="32">
        <f t="shared" si="7"/>
        <v>-55523.6</v>
      </c>
      <c r="J26" s="32">
        <f t="shared" si="7"/>
        <v>-42226.8</v>
      </c>
      <c r="K26" s="32">
        <f t="shared" si="7"/>
        <v>-37677.2</v>
      </c>
      <c r="L26" s="32">
        <f t="shared" si="7"/>
        <v>-33937.2</v>
      </c>
      <c r="M26" s="32">
        <f t="shared" si="7"/>
        <v>-20059.6</v>
      </c>
      <c r="N26" s="32">
        <f t="shared" si="7"/>
        <v>-16183.2</v>
      </c>
      <c r="O26" s="32">
        <f t="shared" si="7"/>
        <v>-456786</v>
      </c>
    </row>
    <row r="27" spans="1:26" ht="18.75" customHeight="1">
      <c r="A27" s="28" t="s">
        <v>43</v>
      </c>
      <c r="B27" s="16">
        <f>ROUND((-B9)*$G$3,2)</f>
        <v>-53152</v>
      </c>
      <c r="C27" s="16">
        <f aca="true" t="shared" si="8" ref="C27:N27">ROUND((-C9)*$G$3,2)</f>
        <v>-53169.6</v>
      </c>
      <c r="D27" s="16">
        <f t="shared" si="8"/>
        <v>-37312</v>
      </c>
      <c r="E27" s="16">
        <f t="shared" si="8"/>
        <v>-7110.4</v>
      </c>
      <c r="F27" s="16">
        <f t="shared" si="8"/>
        <v>-32098</v>
      </c>
      <c r="G27" s="16">
        <f t="shared" si="8"/>
        <v>-59307.6</v>
      </c>
      <c r="H27" s="16">
        <f t="shared" si="8"/>
        <v>-9028.8</v>
      </c>
      <c r="I27" s="16">
        <f t="shared" si="8"/>
        <v>-55523.6</v>
      </c>
      <c r="J27" s="16">
        <f t="shared" si="8"/>
        <v>-42226.8</v>
      </c>
      <c r="K27" s="16">
        <f t="shared" si="8"/>
        <v>-37677.2</v>
      </c>
      <c r="L27" s="16">
        <f t="shared" si="8"/>
        <v>-33937.2</v>
      </c>
      <c r="M27" s="16">
        <f t="shared" si="8"/>
        <v>-20059.6</v>
      </c>
      <c r="N27" s="16">
        <f t="shared" si="8"/>
        <v>-16183.2</v>
      </c>
      <c r="O27" s="33">
        <f aca="true" t="shared" si="9" ref="O27:O44">SUM(B27:N27)</f>
        <v>-456786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-19378.609999999986</v>
      </c>
      <c r="E28" s="32">
        <f t="shared" si="10"/>
        <v>0</v>
      </c>
      <c r="F28" s="32">
        <f t="shared" si="10"/>
        <v>-500000</v>
      </c>
      <c r="G28" s="32">
        <f t="shared" si="10"/>
        <v>0</v>
      </c>
      <c r="H28" s="32">
        <f t="shared" si="10"/>
        <v>-10557.76999999999</v>
      </c>
      <c r="I28" s="32">
        <f t="shared" si="10"/>
        <v>0</v>
      </c>
      <c r="J28" s="32">
        <f t="shared" si="10"/>
        <v>0</v>
      </c>
      <c r="K28" s="32">
        <f t="shared" si="10"/>
        <v>870000</v>
      </c>
      <c r="L28" s="32">
        <f t="shared" si="10"/>
        <v>790000</v>
      </c>
      <c r="M28" s="32">
        <f t="shared" si="10"/>
        <v>0</v>
      </c>
      <c r="N28" s="32">
        <f t="shared" si="10"/>
        <v>0</v>
      </c>
      <c r="O28" s="32">
        <f t="shared" si="10"/>
        <v>1130063.62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-19378.61</v>
      </c>
      <c r="E29" s="34">
        <v>0</v>
      </c>
      <c r="F29" s="34">
        <v>0</v>
      </c>
      <c r="G29" s="34">
        <v>0</v>
      </c>
      <c r="H29" s="34">
        <v>-10557.77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-29936.38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1640000</v>
      </c>
      <c r="L34" s="34">
        <v>1500000</v>
      </c>
      <c r="M34" s="34">
        <v>0</v>
      </c>
      <c r="N34" s="34">
        <v>0</v>
      </c>
      <c r="O34" s="34">
        <f t="shared" si="9"/>
        <v>3857000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1060917.3399999999</v>
      </c>
      <c r="C42" s="37">
        <f aca="true" t="shared" si="11" ref="C42:N42">+C17+C25</f>
        <v>813600.54</v>
      </c>
      <c r="D42" s="37">
        <f t="shared" si="11"/>
        <v>602187.5499999998</v>
      </c>
      <c r="E42" s="37">
        <f t="shared" si="11"/>
        <v>213288.04000000004</v>
      </c>
      <c r="F42" s="37">
        <f t="shared" si="11"/>
        <v>197801.24</v>
      </c>
      <c r="G42" s="37">
        <f t="shared" si="11"/>
        <v>963800.88</v>
      </c>
      <c r="H42" s="37">
        <f t="shared" si="11"/>
        <v>191568.84000000003</v>
      </c>
      <c r="I42" s="37">
        <f t="shared" si="11"/>
        <v>770487.4000000001</v>
      </c>
      <c r="J42" s="37">
        <f t="shared" si="11"/>
        <v>693523.4099999999</v>
      </c>
      <c r="K42" s="37">
        <f t="shared" si="11"/>
        <v>1807846.65</v>
      </c>
      <c r="L42" s="37">
        <f t="shared" si="11"/>
        <v>1649310.87</v>
      </c>
      <c r="M42" s="37">
        <f t="shared" si="11"/>
        <v>467145.06</v>
      </c>
      <c r="N42" s="37">
        <f t="shared" si="11"/>
        <v>231940.75999999998</v>
      </c>
      <c r="O42" s="37">
        <f>SUM(B42:N42)</f>
        <v>9663418.580000002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1060917.3399999999</v>
      </c>
      <c r="C48" s="52">
        <f t="shared" si="12"/>
        <v>813600.54</v>
      </c>
      <c r="D48" s="52">
        <f t="shared" si="12"/>
        <v>602187.55</v>
      </c>
      <c r="E48" s="52">
        <f t="shared" si="12"/>
        <v>213288.04</v>
      </c>
      <c r="F48" s="52">
        <f t="shared" si="12"/>
        <v>197801.24</v>
      </c>
      <c r="G48" s="52">
        <f t="shared" si="12"/>
        <v>963800.88</v>
      </c>
      <c r="H48" s="52">
        <f t="shared" si="12"/>
        <v>191568.84</v>
      </c>
      <c r="I48" s="52">
        <f t="shared" si="12"/>
        <v>770487.4</v>
      </c>
      <c r="J48" s="52">
        <f t="shared" si="12"/>
        <v>693523.41</v>
      </c>
      <c r="K48" s="52">
        <f t="shared" si="12"/>
        <v>1807846.65</v>
      </c>
      <c r="L48" s="52">
        <f t="shared" si="12"/>
        <v>1649310.87</v>
      </c>
      <c r="M48" s="52">
        <f t="shared" si="12"/>
        <v>467145.06</v>
      </c>
      <c r="N48" s="52">
        <f t="shared" si="12"/>
        <v>231940.76</v>
      </c>
      <c r="O48" s="37">
        <f t="shared" si="12"/>
        <v>9663418.58</v>
      </c>
      <c r="Q48"/>
    </row>
    <row r="49" spans="1:18" ht="18.75" customHeight="1">
      <c r="A49" s="26" t="s">
        <v>61</v>
      </c>
      <c r="B49" s="52">
        <v>886212.47</v>
      </c>
      <c r="C49" s="52">
        <v>633822.65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1520035.12</v>
      </c>
      <c r="P49"/>
      <c r="Q49"/>
      <c r="R49" s="44"/>
    </row>
    <row r="50" spans="1:16" ht="18.75" customHeight="1">
      <c r="A50" s="26" t="s">
        <v>62</v>
      </c>
      <c r="B50" s="52">
        <v>174704.87</v>
      </c>
      <c r="C50" s="52">
        <v>179777.89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354482.76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602187.55</v>
      </c>
      <c r="E51" s="53">
        <v>0</v>
      </c>
      <c r="F51" s="53">
        <v>0</v>
      </c>
      <c r="G51" s="53">
        <v>0</v>
      </c>
      <c r="H51" s="52">
        <v>191568.84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793756.39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213288.04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213288.04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197801.24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197801.24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963800.88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963800.88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770487.4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770487.4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693523.41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693523.41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1807846.65</v>
      </c>
      <c r="L57" s="32">
        <v>1649310.87</v>
      </c>
      <c r="M57" s="53">
        <v>0</v>
      </c>
      <c r="N57" s="53">
        <v>0</v>
      </c>
      <c r="O57" s="37">
        <f t="shared" si="13"/>
        <v>3457157.52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467145.06</v>
      </c>
      <c r="N58" s="53">
        <v>0</v>
      </c>
      <c r="O58" s="37">
        <f t="shared" si="13"/>
        <v>467145.06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231940.76</v>
      </c>
      <c r="O59" s="56">
        <f t="shared" si="13"/>
        <v>231940.76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2020-03-30T17:28:39Z</dcterms:modified>
  <cp:category/>
  <cp:version/>
  <cp:contentType/>
  <cp:contentStatus/>
</cp:coreProperties>
</file>