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<sst xmlns="http://schemas.openxmlformats.org/spreadsheetml/2006/main" count="77" uniqueCount="74">
  <si>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</si>
  <si>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</si>
  <si>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</si>
  <si>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</si>
  <si>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</si>
  <si>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</si>
  <si>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</si>
  <si>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</si>
  <si>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</si>
  <si>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</si>
  <si>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</si>
  <si>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</si>
  <si>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</si>
  <si>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</si>
  <si>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</si>
  <si>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</si>
  <si>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</si>
  <si>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</si>
  <si>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</si>
  <si>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</si>
  <si>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</si>
  <si>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</si>
  <si>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</si>
  <si>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</si>
  <si>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</si>
  <si>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</si>
  <si>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</si>
  <si>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</si>
  <si>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</si>
  <si>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</si>
  <si>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</si>
  <si>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</si>
  <si>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</si>
  <si>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</si>
  <si>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</si>
  <si>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</si>
  <si>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</si>
  <si>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</si>
  <si>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</si>
  <si>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</si>
  <si>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</si>
  <si>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</si>
  <si>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</si>
  <si>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</si>
  <si>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</si>
  <si>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</si>
  <si>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</si>
  <si>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</si>
  <si>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</si>
  <si>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</si>
  <si>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</si>
  <si>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</si>
  <si>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</si>
  <si>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</si>
  <si>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</si>
  <si>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</si>
  <si>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</si>
  <si>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</si>
  <si>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</si>
  <si>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</si>
  <si>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</si>
  <si>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</si>
  <si>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</si>
  <si>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</si>
  <si>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</si>
  <si>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</si>
  <si>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</si>
  <si>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</si>
  <si>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</si>
  <si>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</si>
  <si>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</si>
  <si>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</si>
  <si>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</si>
  <si>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19/03/20 - VENCIMENTO 26/03/20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</si>
</sst>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302050</v>
      </c>
      <c r="C7" s="9">
        <f t="shared" si="0"/>
        <v>209146</v>
      </c>
      <c r="D7" s="9">
        <f t="shared" si="0"/>
        <v>224796</v>
      </c>
      <c r="E7" s="9">
        <f t="shared" si="0"/>
        <v>42242</v>
      </c>
      <c r="F7" s="9">
        <f t="shared" si="0"/>
        <v>184546</v>
      </c>
      <c r="G7" s="9">
        <f t="shared" si="0"/>
        <v>285272</v>
      </c>
      <c r="H7" s="9">
        <f t="shared" si="0"/>
        <v>37225</v>
      </c>
      <c r="I7" s="9">
        <f t="shared" si="0"/>
        <v>211278</v>
      </c>
      <c r="J7" s="9">
        <f t="shared" si="0"/>
        <v>183343</v>
      </c>
      <c r="K7" s="9">
        <f t="shared" si="0"/>
        <v>277274</v>
      </c>
      <c r="L7" s="9">
        <f t="shared" si="0"/>
        <v>221349</v>
      </c>
      <c r="M7" s="9">
        <f t="shared" si="0"/>
        <v>87941</v>
      </c>
      <c r="N7" s="9">
        <f t="shared" si="0"/>
        <v>57497</v>
      </c>
      <c r="O7" s="9">
        <f t="shared" si="0"/>
        <v>2323959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10883</v>
      </c>
      <c r="C8" s="11">
        <f t="shared" si="1"/>
        <v>10068</v>
      </c>
      <c r="D8" s="11">
        <f t="shared" si="1"/>
        <v>6997</v>
      </c>
      <c r="E8" s="11">
        <f t="shared" si="1"/>
        <v>1265</v>
      </c>
      <c r="F8" s="11">
        <f t="shared" si="1"/>
        <v>5658</v>
      </c>
      <c r="G8" s="11">
        <f t="shared" si="1"/>
        <v>10205</v>
      </c>
      <c r="H8" s="11">
        <f t="shared" si="1"/>
        <v>1573</v>
      </c>
      <c r="I8" s="11">
        <f t="shared" si="1"/>
        <v>9926</v>
      </c>
      <c r="J8" s="11">
        <f t="shared" si="1"/>
        <v>7627</v>
      </c>
      <c r="K8" s="11">
        <f t="shared" si="1"/>
        <v>7268</v>
      </c>
      <c r="L8" s="11">
        <f t="shared" si="1"/>
        <v>6641</v>
      </c>
      <c r="M8" s="11">
        <f t="shared" si="1"/>
        <v>3349</v>
      </c>
      <c r="N8" s="11">
        <f t="shared" si="1"/>
        <v>2837</v>
      </c>
      <c r="O8" s="11">
        <f t="shared" si="1"/>
        <v>84297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10883</v>
      </c>
      <c r="C9" s="11">
        <v>10068</v>
      </c>
      <c r="D9" s="11">
        <v>6997</v>
      </c>
      <c r="E9" s="11">
        <v>1265</v>
      </c>
      <c r="F9" s="11">
        <v>5658</v>
      </c>
      <c r="G9" s="11">
        <v>10205</v>
      </c>
      <c r="H9" s="11">
        <v>1566</v>
      </c>
      <c r="I9" s="11">
        <v>9924</v>
      </c>
      <c r="J9" s="11">
        <v>7627</v>
      </c>
      <c r="K9" s="11">
        <v>7261</v>
      </c>
      <c r="L9" s="11">
        <v>6641</v>
      </c>
      <c r="M9" s="11">
        <v>3348</v>
      </c>
      <c r="N9" s="11">
        <v>2837</v>
      </c>
      <c r="O9" s="11">
        <f>SUM(B9:N9)</f>
        <v>84280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7</v>
      </c>
      <c r="I10" s="13">
        <v>2</v>
      </c>
      <c r="J10" s="13">
        <v>0</v>
      </c>
      <c r="K10" s="13">
        <v>7</v>
      </c>
      <c r="L10" s="13">
        <v>0</v>
      </c>
      <c r="M10" s="13">
        <v>1</v>
      </c>
      <c r="N10" s="13">
        <v>0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291167</v>
      </c>
      <c r="C11" s="13">
        <v>199078</v>
      </c>
      <c r="D11" s="13">
        <v>217799</v>
      </c>
      <c r="E11" s="13">
        <v>40977</v>
      </c>
      <c r="F11" s="13">
        <v>178888</v>
      </c>
      <c r="G11" s="13">
        <v>275067</v>
      </c>
      <c r="H11" s="13">
        <v>35652</v>
      </c>
      <c r="I11" s="13">
        <v>201352</v>
      </c>
      <c r="J11" s="13">
        <v>175716</v>
      </c>
      <c r="K11" s="13">
        <v>270006</v>
      </c>
      <c r="L11" s="13">
        <v>214708</v>
      </c>
      <c r="M11" s="13">
        <v>84592</v>
      </c>
      <c r="N11" s="13">
        <v>54660</v>
      </c>
      <c r="O11" s="11">
        <f>SUM(B11:N11)</f>
        <v>2239662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1.507293706765499</v>
      </c>
      <c r="C15" s="19">
        <v>1.603588431259239</v>
      </c>
      <c r="D15" s="19">
        <v>1.387078029678053</v>
      </c>
      <c r="E15" s="19">
        <v>1.380545365794933</v>
      </c>
      <c r="F15" s="19">
        <v>1.572443811530101</v>
      </c>
      <c r="G15" s="19">
        <v>1.708401609841726</v>
      </c>
      <c r="H15" s="19">
        <v>2.123361257154469</v>
      </c>
      <c r="I15" s="19">
        <v>1.532409375965802</v>
      </c>
      <c r="J15" s="19">
        <v>1.589553077016295</v>
      </c>
      <c r="K15" s="19">
        <v>1.444844030087375</v>
      </c>
      <c r="L15" s="19">
        <v>1.469034227286376</v>
      </c>
      <c r="M15" s="19">
        <v>1.697756536397629</v>
      </c>
      <c r="N15" s="19">
        <v>1.494223429027372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1088202.15</v>
      </c>
      <c r="C17" s="24">
        <f aca="true" t="shared" si="2" ref="C17:O17">C18+C19+C20+C21+C22+C23</f>
        <v>834901.1300000001</v>
      </c>
      <c r="D17" s="24">
        <f t="shared" si="2"/>
        <v>654928.45</v>
      </c>
      <c r="E17" s="24">
        <f t="shared" si="2"/>
        <v>214095.23000000004</v>
      </c>
      <c r="F17" s="24">
        <f t="shared" si="2"/>
        <v>710770.86</v>
      </c>
      <c r="G17" s="24">
        <f t="shared" si="2"/>
        <v>976206.52</v>
      </c>
      <c r="H17" s="24">
        <f t="shared" si="2"/>
        <v>208873.95</v>
      </c>
      <c r="I17" s="24">
        <f t="shared" si="2"/>
        <v>793591.17</v>
      </c>
      <c r="J17" s="24">
        <f t="shared" si="2"/>
        <v>715882.1</v>
      </c>
      <c r="K17" s="24">
        <f t="shared" si="2"/>
        <v>940438.6399999999</v>
      </c>
      <c r="L17" s="24">
        <f t="shared" si="2"/>
        <v>868921.4</v>
      </c>
      <c r="M17" s="24">
        <f t="shared" si="2"/>
        <v>466534.04</v>
      </c>
      <c r="N17" s="24">
        <f t="shared" si="2"/>
        <v>237705.69999999998</v>
      </c>
      <c r="O17" s="24">
        <f t="shared" si="2"/>
        <v>8711051.340000002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674840.11</v>
      </c>
      <c r="C18" s="22">
        <f t="shared" si="3"/>
        <v>482604.4</v>
      </c>
      <c r="D18" s="22">
        <f t="shared" si="3"/>
        <v>454807.27</v>
      </c>
      <c r="E18" s="22">
        <f t="shared" si="3"/>
        <v>146203.79</v>
      </c>
      <c r="F18" s="22">
        <f t="shared" si="3"/>
        <v>432612.73</v>
      </c>
      <c r="G18" s="22">
        <f t="shared" si="3"/>
        <v>549747.67</v>
      </c>
      <c r="H18" s="22">
        <f t="shared" si="3"/>
        <v>96185.68</v>
      </c>
      <c r="I18" s="22">
        <f t="shared" si="3"/>
        <v>483657.6</v>
      </c>
      <c r="J18" s="22">
        <f t="shared" si="3"/>
        <v>422440.61</v>
      </c>
      <c r="K18" s="22">
        <f t="shared" si="3"/>
        <v>604290.96</v>
      </c>
      <c r="L18" s="22">
        <f t="shared" si="3"/>
        <v>549034.06</v>
      </c>
      <c r="M18" s="22">
        <f t="shared" si="3"/>
        <v>251994.94</v>
      </c>
      <c r="N18" s="22">
        <f t="shared" si="3"/>
        <v>148894.23</v>
      </c>
      <c r="O18" s="27">
        <f aca="true" t="shared" si="4" ref="O18:O23">SUM(B18:N18)</f>
        <v>5297314.050000002</v>
      </c>
    </row>
    <row r="19" spans="1:23" ht="18.75" customHeight="1">
      <c r="A19" s="26" t="s">
        <v>36</v>
      </c>
      <c r="B19" s="16">
        <f>IF(B15&lt;&gt;0,ROUND((B15-1)*B18,2),0)</f>
        <v>342342.14</v>
      </c>
      <c r="C19" s="22">
        <f aca="true" t="shared" si="5" ref="C19:N19">IF(C15&lt;&gt;0,ROUND((C15-1)*C18,2),0)</f>
        <v>291294.43</v>
      </c>
      <c r="D19" s="22">
        <f t="shared" si="5"/>
        <v>176045.9</v>
      </c>
      <c r="E19" s="22">
        <f t="shared" si="5"/>
        <v>55637.17</v>
      </c>
      <c r="F19" s="22">
        <f t="shared" si="5"/>
        <v>247646.48</v>
      </c>
      <c r="G19" s="22">
        <f t="shared" si="5"/>
        <v>389442.13</v>
      </c>
      <c r="H19" s="22">
        <f t="shared" si="5"/>
        <v>108051.27</v>
      </c>
      <c r="I19" s="22">
        <f t="shared" si="5"/>
        <v>257503.84</v>
      </c>
      <c r="J19" s="22">
        <f t="shared" si="5"/>
        <v>249051.16</v>
      </c>
      <c r="K19" s="22">
        <f t="shared" si="5"/>
        <v>268815.23</v>
      </c>
      <c r="L19" s="22">
        <f t="shared" si="5"/>
        <v>257515.77</v>
      </c>
      <c r="M19" s="22">
        <f t="shared" si="5"/>
        <v>175831.12</v>
      </c>
      <c r="N19" s="22">
        <f t="shared" si="5"/>
        <v>73587.02</v>
      </c>
      <c r="O19" s="27">
        <f t="shared" si="4"/>
        <v>2892763.66</v>
      </c>
      <c r="W19" s="63"/>
    </row>
    <row r="20" spans="1:15" ht="18.75" customHeight="1">
      <c r="A20" s="26" t="s">
        <v>37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14589.68</v>
      </c>
      <c r="G23" s="22">
        <v>14039.7</v>
      </c>
      <c r="H23" s="22">
        <v>0</v>
      </c>
      <c r="I23" s="22">
        <v>36634.42</v>
      </c>
      <c r="J23" s="22">
        <v>22207.75</v>
      </c>
      <c r="K23" s="22">
        <v>32389.94</v>
      </c>
      <c r="L23" s="22">
        <v>32503.39</v>
      </c>
      <c r="M23" s="22">
        <v>25999.79</v>
      </c>
      <c r="N23" s="22">
        <v>7351.53</v>
      </c>
      <c r="O23" s="27">
        <f t="shared" si="4"/>
        <v>270520.81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-47885.2</v>
      </c>
      <c r="C25" s="31">
        <f>+C26+C28+C39+C40+C43-C44</f>
        <v>-44299.2</v>
      </c>
      <c r="D25" s="31">
        <f t="shared" si="6"/>
        <v>654213.2</v>
      </c>
      <c r="E25" s="31">
        <f t="shared" si="6"/>
        <v>-5566</v>
      </c>
      <c r="F25" s="31">
        <f t="shared" si="6"/>
        <v>-24895.2</v>
      </c>
      <c r="G25" s="31">
        <f t="shared" si="6"/>
        <v>-44902</v>
      </c>
      <c r="H25" s="31">
        <f t="shared" si="6"/>
        <v>138109.6</v>
      </c>
      <c r="I25" s="31">
        <f t="shared" si="6"/>
        <v>-43665.6</v>
      </c>
      <c r="J25" s="31">
        <f t="shared" si="6"/>
        <v>-33558.8</v>
      </c>
      <c r="K25" s="31">
        <f t="shared" si="6"/>
        <v>-111948.4</v>
      </c>
      <c r="L25" s="31">
        <f t="shared" si="6"/>
        <v>-109220.4</v>
      </c>
      <c r="M25" s="31">
        <f t="shared" si="6"/>
        <v>-14731.2</v>
      </c>
      <c r="N25" s="31">
        <f t="shared" si="6"/>
        <v>-12482.8</v>
      </c>
      <c r="O25" s="31">
        <f t="shared" si="6"/>
        <v>299167.99999999994</v>
      </c>
    </row>
    <row r="26" spans="1:15" ht="18.75" customHeight="1">
      <c r="A26" s="26" t="s">
        <v>42</v>
      </c>
      <c r="B26" s="32">
        <f>+B27</f>
        <v>-47885.2</v>
      </c>
      <c r="C26" s="32">
        <f>+C27</f>
        <v>-44299.2</v>
      </c>
      <c r="D26" s="32">
        <f aca="true" t="shared" si="7" ref="D26:O26">+D27</f>
        <v>-30786.8</v>
      </c>
      <c r="E26" s="32">
        <f t="shared" si="7"/>
        <v>-5566</v>
      </c>
      <c r="F26" s="32">
        <f t="shared" si="7"/>
        <v>-24895.2</v>
      </c>
      <c r="G26" s="32">
        <f t="shared" si="7"/>
        <v>-44902</v>
      </c>
      <c r="H26" s="32">
        <f t="shared" si="7"/>
        <v>-6890.4</v>
      </c>
      <c r="I26" s="32">
        <f t="shared" si="7"/>
        <v>-43665.6</v>
      </c>
      <c r="J26" s="32">
        <f t="shared" si="7"/>
        <v>-33558.8</v>
      </c>
      <c r="K26" s="32">
        <f t="shared" si="7"/>
        <v>-31948.4</v>
      </c>
      <c r="L26" s="32">
        <f t="shared" si="7"/>
        <v>-29220.4</v>
      </c>
      <c r="M26" s="32">
        <f t="shared" si="7"/>
        <v>-14731.2</v>
      </c>
      <c r="N26" s="32">
        <f t="shared" si="7"/>
        <v>-12482.8</v>
      </c>
      <c r="O26" s="32">
        <f t="shared" si="7"/>
        <v>-370832.00000000006</v>
      </c>
    </row>
    <row r="27" spans="1:26" ht="18.75" customHeight="1">
      <c r="A27" s="28" t="s">
        <v>43</v>
      </c>
      <c r="B27" s="16">
        <f>ROUND((-B9)*$G$3,2)</f>
        <v>-47885.2</v>
      </c>
      <c r="C27" s="16">
        <f aca="true" t="shared" si="8" ref="C27:N27">ROUND((-C9)*$G$3,2)</f>
        <v>-44299.2</v>
      </c>
      <c r="D27" s="16">
        <f t="shared" si="8"/>
        <v>-30786.8</v>
      </c>
      <c r="E27" s="16">
        <f t="shared" si="8"/>
        <v>-5566</v>
      </c>
      <c r="F27" s="16">
        <f t="shared" si="8"/>
        <v>-24895.2</v>
      </c>
      <c r="G27" s="16">
        <f t="shared" si="8"/>
        <v>-44902</v>
      </c>
      <c r="H27" s="16">
        <f t="shared" si="8"/>
        <v>-6890.4</v>
      </c>
      <c r="I27" s="16">
        <f t="shared" si="8"/>
        <v>-43665.6</v>
      </c>
      <c r="J27" s="16">
        <f t="shared" si="8"/>
        <v>-33558.8</v>
      </c>
      <c r="K27" s="16">
        <f t="shared" si="8"/>
        <v>-31948.4</v>
      </c>
      <c r="L27" s="16">
        <f t="shared" si="8"/>
        <v>-29220.4</v>
      </c>
      <c r="M27" s="16">
        <f t="shared" si="8"/>
        <v>-14731.2</v>
      </c>
      <c r="N27" s="16">
        <f t="shared" si="8"/>
        <v>-12482.8</v>
      </c>
      <c r="O27" s="33">
        <f aca="true" t="shared" si="9" ref="O27:O44">SUM(B27:N27)</f>
        <v>-370832.00000000006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685000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145000</v>
      </c>
      <c r="I28" s="32">
        <f t="shared" si="10"/>
        <v>0</v>
      </c>
      <c r="J28" s="32">
        <f t="shared" si="10"/>
        <v>0</v>
      </c>
      <c r="K28" s="32">
        <f t="shared" si="10"/>
        <v>-80000</v>
      </c>
      <c r="L28" s="32">
        <f t="shared" si="10"/>
        <v>-80000</v>
      </c>
      <c r="M28" s="32">
        <f t="shared" si="10"/>
        <v>0</v>
      </c>
      <c r="N28" s="32">
        <f t="shared" si="10"/>
        <v>0</v>
      </c>
      <c r="O28" s="32">
        <f t="shared" si="10"/>
        <v>670000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1249000</v>
      </c>
      <c r="E34" s="34">
        <v>0</v>
      </c>
      <c r="F34" s="34">
        <v>0</v>
      </c>
      <c r="G34" s="34">
        <v>0</v>
      </c>
      <c r="H34" s="34">
        <v>298000</v>
      </c>
      <c r="I34" s="34">
        <v>0</v>
      </c>
      <c r="J34" s="34">
        <v>0</v>
      </c>
      <c r="K34" s="34">
        <v>690000</v>
      </c>
      <c r="L34" s="34">
        <v>630000</v>
      </c>
      <c r="M34" s="34">
        <v>0</v>
      </c>
      <c r="N34" s="34">
        <v>0</v>
      </c>
      <c r="O34" s="34">
        <f t="shared" si="9"/>
        <v>2867000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0</v>
      </c>
      <c r="G35" s="34">
        <v>0</v>
      </c>
      <c r="H35" s="34">
        <v>-153000</v>
      </c>
      <c r="I35" s="34">
        <v>0</v>
      </c>
      <c r="J35" s="34">
        <v>0</v>
      </c>
      <c r="K35" s="34">
        <v>-770000</v>
      </c>
      <c r="L35" s="34">
        <v>-710000</v>
      </c>
      <c r="M35" s="34">
        <v>0</v>
      </c>
      <c r="N35" s="34">
        <v>0</v>
      </c>
      <c r="O35" s="34">
        <f t="shared" si="9"/>
        <v>-2197000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1040316.95</v>
      </c>
      <c r="C42" s="37">
        <f aca="true" t="shared" si="11" ref="C42:N42">+C17+C25</f>
        <v>790601.9300000002</v>
      </c>
      <c r="D42" s="37">
        <f t="shared" si="11"/>
        <v>1309141.65</v>
      </c>
      <c r="E42" s="37">
        <f t="shared" si="11"/>
        <v>208529.23000000004</v>
      </c>
      <c r="F42" s="37">
        <f t="shared" si="11"/>
        <v>685875.66</v>
      </c>
      <c r="G42" s="37">
        <f t="shared" si="11"/>
        <v>931304.52</v>
      </c>
      <c r="H42" s="37">
        <f t="shared" si="11"/>
        <v>346983.55000000005</v>
      </c>
      <c r="I42" s="37">
        <f t="shared" si="11"/>
        <v>749925.5700000001</v>
      </c>
      <c r="J42" s="37">
        <f t="shared" si="11"/>
        <v>682323.2999999999</v>
      </c>
      <c r="K42" s="37">
        <f t="shared" si="11"/>
        <v>828490.2399999999</v>
      </c>
      <c r="L42" s="37">
        <f t="shared" si="11"/>
        <v>759701</v>
      </c>
      <c r="M42" s="37">
        <f t="shared" si="11"/>
        <v>451802.83999999997</v>
      </c>
      <c r="N42" s="37">
        <f t="shared" si="11"/>
        <v>225222.9</v>
      </c>
      <c r="O42" s="37">
        <f>SUM(B42:N42)</f>
        <v>9010219.340000002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1040316.95</v>
      </c>
      <c r="C48" s="52">
        <f t="shared" si="12"/>
        <v>790601.9299999999</v>
      </c>
      <c r="D48" s="52">
        <f t="shared" si="12"/>
        <v>1309141.65</v>
      </c>
      <c r="E48" s="52">
        <f t="shared" si="12"/>
        <v>208529.23</v>
      </c>
      <c r="F48" s="52">
        <f t="shared" si="12"/>
        <v>685875.67</v>
      </c>
      <c r="G48" s="52">
        <f t="shared" si="12"/>
        <v>931304.53</v>
      </c>
      <c r="H48" s="52">
        <f t="shared" si="12"/>
        <v>346983.54</v>
      </c>
      <c r="I48" s="52">
        <f t="shared" si="12"/>
        <v>749925.57</v>
      </c>
      <c r="J48" s="52">
        <f t="shared" si="12"/>
        <v>682323.3</v>
      </c>
      <c r="K48" s="52">
        <f t="shared" si="12"/>
        <v>828490.23</v>
      </c>
      <c r="L48" s="52">
        <f t="shared" si="12"/>
        <v>759701</v>
      </c>
      <c r="M48" s="52">
        <f t="shared" si="12"/>
        <v>451802.83</v>
      </c>
      <c r="N48" s="52">
        <f t="shared" si="12"/>
        <v>225222.9</v>
      </c>
      <c r="O48" s="37">
        <f t="shared" si="12"/>
        <v>9010219.330000002</v>
      </c>
      <c r="Q48"/>
    </row>
    <row r="49" spans="1:18" ht="18.75" customHeight="1">
      <c r="A49" s="26" t="s">
        <v>61</v>
      </c>
      <c r="B49" s="52">
        <v>869114.15</v>
      </c>
      <c r="C49" s="52">
        <v>616113.72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1485227.87</v>
      </c>
      <c r="P49"/>
      <c r="Q49"/>
      <c r="R49" s="44"/>
    </row>
    <row r="50" spans="1:16" ht="18.75" customHeight="1">
      <c r="A50" s="26" t="s">
        <v>62</v>
      </c>
      <c r="B50" s="52">
        <v>171202.8</v>
      </c>
      <c r="C50" s="52">
        <v>174488.21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345691.01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1309141.65</v>
      </c>
      <c r="E51" s="53">
        <v>0</v>
      </c>
      <c r="F51" s="53">
        <v>0</v>
      </c>
      <c r="G51" s="53">
        <v>0</v>
      </c>
      <c r="H51" s="52">
        <v>346983.54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1656125.19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208529.23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208529.23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685875.67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685875.67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931304.53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931304.53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749925.57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749925.57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682323.3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682323.3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828490.23</v>
      </c>
      <c r="L57" s="32">
        <v>759701</v>
      </c>
      <c r="M57" s="53">
        <v>0</v>
      </c>
      <c r="N57" s="53">
        <v>0</v>
      </c>
      <c r="O57" s="37">
        <f t="shared" si="13"/>
        <v>1588191.23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451802.83</v>
      </c>
      <c r="N58" s="53">
        <v>0</v>
      </c>
      <c r="O58" s="37">
        <f t="shared" si="13"/>
        <v>451802.83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225222.9</v>
      </c>
      <c r="O59" s="56">
        <f t="shared" si="13"/>
        <v>225222.9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2020-03-30T17:35:35Z</dcterms:modified>
  <cp:category/>
  <cp:version/>
  <cp:contentType/>
  <cp:contentStatus/>
</cp:coreProperties>
</file>