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<sst xmlns="http://schemas.openxmlformats.org/spreadsheetml/2006/main" count="77" uniqueCount="74">
  <si>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</si>
  <si>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</si>
  <si>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</si>
  <si>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</si>
  <si>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</si>
  <si>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</si>
  <si>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</si>
  <si>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</si>
  <si>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</si>
  <si>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</si>
  <si>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</si>
  <si>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</si>
  <si>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</si>
  <si>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</si>
  <si>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</si>
  <si>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</si>
  <si>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</si>
  <si>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</si>
  <si>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</si>
  <si>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</si>
  <si>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</si>
  <si>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</si>
  <si>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</si>
  <si>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</si>
  <si>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</si>
  <si>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</si>
  <si>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</si>
  <si>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</si>
  <si>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</si>
  <si>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</si>
  <si>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</si>
  <si>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</si>
  <si>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</si>
  <si>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</si>
  <si>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</si>
  <si>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</si>
  <si>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</si>
  <si>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</si>
  <si>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</si>
  <si>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</si>
  <si>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</si>
  <si>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</si>
  <si>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</si>
  <si>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</si>
  <si>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</si>
  <si>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</si>
  <si>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</si>
  <si>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</si>
  <si>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</si>
  <si>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</si>
  <si>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</si>
  <si>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</si>
  <si>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</si>
  <si>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</si>
  <si>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</si>
  <si>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</si>
  <si>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</si>
  <si>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</si>
  <si>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</si>
  <si>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</si>
  <si>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</si>
  <si>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</si>
  <si>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</si>
  <si>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</si>
  <si>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</si>
  <si>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</si>
  <si>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</si>
  <si>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</si>
  <si>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</si>
  <si>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</si>
  <si>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</si>
  <si>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20/03/20 - VENCIMENTO 27/03/20</t>
  </si>
  <si>
    <t>5.3. Revisão de Remuneração pelo Transporte Coletivo (1)</t>
  </si>
  <si>
    <t>Nota: (1) Revisão de remunaração, de passageiros e de fator, mês de fevereiro/20. Total de 1.168.314 passageiros.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</si>
</sst>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0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sz val="12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11"/>
      <color rgb="FF000000"/>
      <name val="Arial"/>
      <family val="2"/>
    </font>
    <font>
      <sz val="16"/>
      <color theme="1"/>
      <name val="Arial"/>
      <family val="2"/>
    </font>
    <font>
      <b/>
      <sz val="12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47" fillId="0" borderId="0" xfId="0" applyNumberFormat="1" applyFont="1" applyAlignment="1">
      <alignment/>
    </xf>
    <xf numFmtId="164" fontId="48" fillId="0" borderId="0" xfId="53" applyFont="1" applyAlignment="1">
      <alignment/>
    </xf>
    <xf numFmtId="4" fontId="49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267413</v>
      </c>
      <c r="C7" s="9">
        <f t="shared" si="0"/>
        <v>178862</v>
      </c>
      <c r="D7" s="9">
        <f t="shared" si="0"/>
        <v>197667</v>
      </c>
      <c r="E7" s="9">
        <f t="shared" si="0"/>
        <v>36375</v>
      </c>
      <c r="F7" s="9">
        <f t="shared" si="0"/>
        <v>157965</v>
      </c>
      <c r="G7" s="9">
        <f t="shared" si="0"/>
        <v>239486</v>
      </c>
      <c r="H7" s="9">
        <f t="shared" si="0"/>
        <v>31286</v>
      </c>
      <c r="I7" s="9">
        <f t="shared" si="0"/>
        <v>174202</v>
      </c>
      <c r="J7" s="9">
        <f t="shared" si="0"/>
        <v>157059</v>
      </c>
      <c r="K7" s="9">
        <f t="shared" si="0"/>
        <v>241020</v>
      </c>
      <c r="L7" s="9">
        <f t="shared" si="0"/>
        <v>195786</v>
      </c>
      <c r="M7" s="9">
        <f t="shared" si="0"/>
        <v>75902</v>
      </c>
      <c r="N7" s="9">
        <f t="shared" si="0"/>
        <v>48408</v>
      </c>
      <c r="O7" s="9">
        <f t="shared" si="0"/>
        <v>2001431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11116</v>
      </c>
      <c r="C8" s="11">
        <f t="shared" si="1"/>
        <v>9503</v>
      </c>
      <c r="D8" s="11">
        <f t="shared" si="1"/>
        <v>7087</v>
      </c>
      <c r="E8" s="11">
        <f t="shared" si="1"/>
        <v>1122</v>
      </c>
      <c r="F8" s="11">
        <f t="shared" si="1"/>
        <v>6772</v>
      </c>
      <c r="G8" s="11">
        <f t="shared" si="1"/>
        <v>11202</v>
      </c>
      <c r="H8" s="11">
        <f t="shared" si="1"/>
        <v>1457</v>
      </c>
      <c r="I8" s="11">
        <f t="shared" si="1"/>
        <v>11059</v>
      </c>
      <c r="J8" s="11">
        <f t="shared" si="1"/>
        <v>7626</v>
      </c>
      <c r="K8" s="11">
        <f t="shared" si="1"/>
        <v>7418</v>
      </c>
      <c r="L8" s="11">
        <f t="shared" si="1"/>
        <v>6648</v>
      </c>
      <c r="M8" s="11">
        <f t="shared" si="1"/>
        <v>3238</v>
      </c>
      <c r="N8" s="11">
        <f t="shared" si="1"/>
        <v>2505</v>
      </c>
      <c r="O8" s="11">
        <f t="shared" si="1"/>
        <v>86753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11116</v>
      </c>
      <c r="C9" s="11">
        <v>9503</v>
      </c>
      <c r="D9" s="11">
        <v>7087</v>
      </c>
      <c r="E9" s="11">
        <v>1122</v>
      </c>
      <c r="F9" s="11">
        <v>6772</v>
      </c>
      <c r="G9" s="11">
        <v>11202</v>
      </c>
      <c r="H9" s="11">
        <v>1453</v>
      </c>
      <c r="I9" s="11">
        <v>11059</v>
      </c>
      <c r="J9" s="11">
        <v>7626</v>
      </c>
      <c r="K9" s="11">
        <v>7417</v>
      </c>
      <c r="L9" s="11">
        <v>6648</v>
      </c>
      <c r="M9" s="11">
        <v>3234</v>
      </c>
      <c r="N9" s="11">
        <v>2505</v>
      </c>
      <c r="O9" s="11">
        <f>SUM(B9:N9)</f>
        <v>86744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1</v>
      </c>
      <c r="L10" s="13">
        <v>0</v>
      </c>
      <c r="M10" s="13">
        <v>4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256297</v>
      </c>
      <c r="C11" s="13">
        <v>169359</v>
      </c>
      <c r="D11" s="13">
        <v>190580</v>
      </c>
      <c r="E11" s="13">
        <v>35253</v>
      </c>
      <c r="F11" s="13">
        <v>151193</v>
      </c>
      <c r="G11" s="13">
        <v>228284</v>
      </c>
      <c r="H11" s="13">
        <v>29829</v>
      </c>
      <c r="I11" s="13">
        <v>163143</v>
      </c>
      <c r="J11" s="13">
        <v>149433</v>
      </c>
      <c r="K11" s="13">
        <v>233602</v>
      </c>
      <c r="L11" s="13">
        <v>189138</v>
      </c>
      <c r="M11" s="13">
        <v>72664</v>
      </c>
      <c r="N11" s="13">
        <v>45903</v>
      </c>
      <c r="O11" s="11">
        <f>SUM(B11:N11)</f>
        <v>1914678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1.923388764060759</v>
      </c>
      <c r="C15" s="19">
        <v>2.130417528777383</v>
      </c>
      <c r="D15" s="19">
        <v>1.789418026382458</v>
      </c>
      <c r="E15" s="19">
        <v>1.827402123606775</v>
      </c>
      <c r="F15" s="19">
        <v>2.131354135535393</v>
      </c>
      <c r="G15" s="19">
        <v>2.356053433328692</v>
      </c>
      <c r="H15" s="19">
        <v>2.815568612852296</v>
      </c>
      <c r="I15" s="19">
        <v>2.099159481981843</v>
      </c>
      <c r="J15" s="19">
        <v>2.111968446672247</v>
      </c>
      <c r="K15" s="19">
        <v>1.884701609125221</v>
      </c>
      <c r="L15" s="19">
        <v>1.898329183112537</v>
      </c>
      <c r="M15" s="19">
        <v>2.206216395974805</v>
      </c>
      <c r="N15" s="19">
        <v>1.982387742095768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1220156.44</v>
      </c>
      <c r="C17" s="24">
        <f aca="true" t="shared" si="2" ref="C17:O17">C18+C19+C20+C21+C22+C23</f>
        <v>940276.8900000001</v>
      </c>
      <c r="D17" s="24">
        <f t="shared" si="2"/>
        <v>739699.1</v>
      </c>
      <c r="E17" s="24">
        <f t="shared" si="2"/>
        <v>242319.65000000002</v>
      </c>
      <c r="F17" s="24">
        <f t="shared" si="2"/>
        <v>819755.39</v>
      </c>
      <c r="G17" s="24">
        <f t="shared" si="2"/>
        <v>1124367.1199999999</v>
      </c>
      <c r="H17" s="24">
        <f t="shared" si="2"/>
        <v>232247.29</v>
      </c>
      <c r="I17" s="24">
        <f t="shared" si="2"/>
        <v>889539.31</v>
      </c>
      <c r="J17" s="24">
        <f t="shared" si="2"/>
        <v>808668.71</v>
      </c>
      <c r="K17" s="24">
        <f t="shared" si="2"/>
        <v>1057326.6099999999</v>
      </c>
      <c r="L17" s="24">
        <f t="shared" si="2"/>
        <v>984252.6</v>
      </c>
      <c r="M17" s="24">
        <f t="shared" si="2"/>
        <v>518553.81999999995</v>
      </c>
      <c r="N17" s="24">
        <f t="shared" si="2"/>
        <v>263731.34</v>
      </c>
      <c r="O17" s="24">
        <f t="shared" si="2"/>
        <v>9840894.270000001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597454.12</v>
      </c>
      <c r="C18" s="22">
        <f t="shared" si="3"/>
        <v>412724.07</v>
      </c>
      <c r="D18" s="22">
        <f t="shared" si="3"/>
        <v>399919.87</v>
      </c>
      <c r="E18" s="22">
        <f t="shared" si="3"/>
        <v>125897.51</v>
      </c>
      <c r="F18" s="22">
        <f t="shared" si="3"/>
        <v>370301.55</v>
      </c>
      <c r="G18" s="22">
        <f t="shared" si="3"/>
        <v>461513.47</v>
      </c>
      <c r="H18" s="22">
        <f t="shared" si="3"/>
        <v>80839.9</v>
      </c>
      <c r="I18" s="22">
        <f t="shared" si="3"/>
        <v>398783.22</v>
      </c>
      <c r="J18" s="22">
        <f t="shared" si="3"/>
        <v>361879.64</v>
      </c>
      <c r="K18" s="22">
        <f t="shared" si="3"/>
        <v>525278.99</v>
      </c>
      <c r="L18" s="22">
        <f t="shared" si="3"/>
        <v>485627.59</v>
      </c>
      <c r="M18" s="22">
        <f t="shared" si="3"/>
        <v>217497.18</v>
      </c>
      <c r="N18" s="22">
        <f t="shared" si="3"/>
        <v>125357.36</v>
      </c>
      <c r="O18" s="27">
        <f aca="true" t="shared" si="4" ref="O18:O23">SUM(B18:N18)</f>
        <v>4563074.47</v>
      </c>
    </row>
    <row r="19" spans="1:23" ht="18.75" customHeight="1">
      <c r="A19" s="26" t="s">
        <v>36</v>
      </c>
      <c r="B19" s="16">
        <f>IF(B15&lt;&gt;0,ROUND((B15-1)*B18,2),0)</f>
        <v>551682.42</v>
      </c>
      <c r="C19" s="22">
        <f aca="true" t="shared" si="5" ref="C19:N19">IF(C15&lt;&gt;0,ROUND((C15-1)*C18,2),0)</f>
        <v>466550.52</v>
      </c>
      <c r="D19" s="22">
        <f t="shared" si="5"/>
        <v>315703.95</v>
      </c>
      <c r="E19" s="22">
        <f t="shared" si="5"/>
        <v>104167.87</v>
      </c>
      <c r="F19" s="22">
        <f t="shared" si="5"/>
        <v>418942.19</v>
      </c>
      <c r="G19" s="22">
        <f t="shared" si="5"/>
        <v>625836.93</v>
      </c>
      <c r="H19" s="22">
        <f t="shared" si="5"/>
        <v>146770.39</v>
      </c>
      <c r="I19" s="22">
        <f t="shared" si="5"/>
        <v>438326.36</v>
      </c>
      <c r="J19" s="22">
        <f t="shared" si="5"/>
        <v>402398.74</v>
      </c>
      <c r="K19" s="22">
        <f t="shared" si="5"/>
        <v>464715.17</v>
      </c>
      <c r="L19" s="22">
        <f t="shared" si="5"/>
        <v>436253.44</v>
      </c>
      <c r="M19" s="22">
        <f t="shared" si="5"/>
        <v>262348.66</v>
      </c>
      <c r="N19" s="22">
        <f t="shared" si="5"/>
        <v>123149.53</v>
      </c>
      <c r="O19" s="27">
        <f t="shared" si="4"/>
        <v>4756846.170000001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14589.68</v>
      </c>
      <c r="G23" s="22">
        <v>14039.7</v>
      </c>
      <c r="H23" s="22">
        <v>0</v>
      </c>
      <c r="I23" s="22">
        <v>36634.42</v>
      </c>
      <c r="J23" s="22">
        <v>22207.75</v>
      </c>
      <c r="K23" s="22">
        <v>32389.94</v>
      </c>
      <c r="L23" s="22">
        <v>32503.39</v>
      </c>
      <c r="M23" s="22">
        <v>25999.79</v>
      </c>
      <c r="N23" s="22">
        <v>7351.53</v>
      </c>
      <c r="O23" s="27">
        <f t="shared" si="4"/>
        <v>270520.81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-80861.33</v>
      </c>
      <c r="C25" s="31">
        <f>+C26+C28+C39+C40+C43-C44</f>
        <v>-47935.689999999995</v>
      </c>
      <c r="D25" s="31">
        <f t="shared" si="6"/>
        <v>-726157.7100000001</v>
      </c>
      <c r="E25" s="31">
        <f t="shared" si="6"/>
        <v>-10668.92</v>
      </c>
      <c r="F25" s="31">
        <f t="shared" si="6"/>
        <v>-541606.9700000001</v>
      </c>
      <c r="G25" s="31">
        <f t="shared" si="6"/>
        <v>-104101.98000000001</v>
      </c>
      <c r="H25" s="31">
        <f t="shared" si="6"/>
        <v>-168825.48</v>
      </c>
      <c r="I25" s="31">
        <f t="shared" si="6"/>
        <v>-164370.53</v>
      </c>
      <c r="J25" s="31">
        <f t="shared" si="6"/>
        <v>-52637.19</v>
      </c>
      <c r="K25" s="31">
        <f t="shared" si="6"/>
        <v>-1024936.6700000002</v>
      </c>
      <c r="L25" s="31">
        <f t="shared" si="6"/>
        <v>-951749.2099999998</v>
      </c>
      <c r="M25" s="31">
        <f t="shared" si="6"/>
        <v>-16461.36</v>
      </c>
      <c r="N25" s="31">
        <f t="shared" si="6"/>
        <v>21449.99</v>
      </c>
      <c r="O25" s="31">
        <f t="shared" si="6"/>
        <v>-3868863.05</v>
      </c>
    </row>
    <row r="26" spans="1:15" ht="18.75" customHeight="1">
      <c r="A26" s="26" t="s">
        <v>42</v>
      </c>
      <c r="B26" s="32">
        <f>+B27</f>
        <v>-48910.4</v>
      </c>
      <c r="C26" s="32">
        <f>+C27</f>
        <v>-41813.2</v>
      </c>
      <c r="D26" s="32">
        <f aca="true" t="shared" si="7" ref="D26:O26">+D27</f>
        <v>-31182.8</v>
      </c>
      <c r="E26" s="32">
        <f t="shared" si="7"/>
        <v>-4936.8</v>
      </c>
      <c r="F26" s="32">
        <f t="shared" si="7"/>
        <v>-29796.8</v>
      </c>
      <c r="G26" s="32">
        <f t="shared" si="7"/>
        <v>-49288.8</v>
      </c>
      <c r="H26" s="32">
        <f t="shared" si="7"/>
        <v>-6393.2</v>
      </c>
      <c r="I26" s="32">
        <f t="shared" si="7"/>
        <v>-48659.6</v>
      </c>
      <c r="J26" s="32">
        <f t="shared" si="7"/>
        <v>-33554.4</v>
      </c>
      <c r="K26" s="32">
        <f t="shared" si="7"/>
        <v>-32634.8</v>
      </c>
      <c r="L26" s="32">
        <f t="shared" si="7"/>
        <v>-29251.2</v>
      </c>
      <c r="M26" s="32">
        <f t="shared" si="7"/>
        <v>-14229.6</v>
      </c>
      <c r="N26" s="32">
        <f t="shared" si="7"/>
        <v>-11022</v>
      </c>
      <c r="O26" s="32">
        <f t="shared" si="7"/>
        <v>-381673.6</v>
      </c>
    </row>
    <row r="27" spans="1:26" ht="18.75" customHeight="1">
      <c r="A27" s="28" t="s">
        <v>43</v>
      </c>
      <c r="B27" s="16">
        <f>ROUND((-B9)*$G$3,2)</f>
        <v>-48910.4</v>
      </c>
      <c r="C27" s="16">
        <f aca="true" t="shared" si="8" ref="C27:N27">ROUND((-C9)*$G$3,2)</f>
        <v>-41813.2</v>
      </c>
      <c r="D27" s="16">
        <f t="shared" si="8"/>
        <v>-31182.8</v>
      </c>
      <c r="E27" s="16">
        <f t="shared" si="8"/>
        <v>-4936.8</v>
      </c>
      <c r="F27" s="16">
        <f t="shared" si="8"/>
        <v>-29796.8</v>
      </c>
      <c r="G27" s="16">
        <f t="shared" si="8"/>
        <v>-49288.8</v>
      </c>
      <c r="H27" s="16">
        <f t="shared" si="8"/>
        <v>-6393.2</v>
      </c>
      <c r="I27" s="16">
        <f t="shared" si="8"/>
        <v>-48659.6</v>
      </c>
      <c r="J27" s="16">
        <f t="shared" si="8"/>
        <v>-33554.4</v>
      </c>
      <c r="K27" s="16">
        <f t="shared" si="8"/>
        <v>-32634.8</v>
      </c>
      <c r="L27" s="16">
        <f t="shared" si="8"/>
        <v>-29251.2</v>
      </c>
      <c r="M27" s="16">
        <f t="shared" si="8"/>
        <v>-14229.6</v>
      </c>
      <c r="N27" s="16">
        <f t="shared" si="8"/>
        <v>-11022</v>
      </c>
      <c r="O27" s="33">
        <f aca="true" t="shared" si="9" ref="O27:O44">SUM(B27:N27)</f>
        <v>-381673.6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-685000</v>
      </c>
      <c r="E28" s="32">
        <f t="shared" si="10"/>
        <v>0</v>
      </c>
      <c r="F28" s="32">
        <f t="shared" si="10"/>
        <v>-500000</v>
      </c>
      <c r="G28" s="32">
        <f t="shared" si="10"/>
        <v>0</v>
      </c>
      <c r="H28" s="32">
        <f t="shared" si="10"/>
        <v>-145000</v>
      </c>
      <c r="I28" s="32">
        <f t="shared" si="10"/>
        <v>0</v>
      </c>
      <c r="J28" s="32">
        <f t="shared" si="10"/>
        <v>0</v>
      </c>
      <c r="K28" s="32">
        <f t="shared" si="10"/>
        <v>-1110000</v>
      </c>
      <c r="L28" s="32">
        <f t="shared" si="10"/>
        <v>-1020000</v>
      </c>
      <c r="M28" s="32">
        <f t="shared" si="10"/>
        <v>0</v>
      </c>
      <c r="N28" s="32">
        <f t="shared" si="10"/>
        <v>0</v>
      </c>
      <c r="O28" s="32">
        <f t="shared" si="10"/>
        <v>-3460000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0</v>
      </c>
      <c r="G34" s="34">
        <v>0</v>
      </c>
      <c r="H34" s="34">
        <v>153000</v>
      </c>
      <c r="I34" s="34">
        <v>0</v>
      </c>
      <c r="J34" s="34">
        <v>0</v>
      </c>
      <c r="K34" s="34">
        <v>530000</v>
      </c>
      <c r="L34" s="34">
        <v>480000</v>
      </c>
      <c r="M34" s="34">
        <v>0</v>
      </c>
      <c r="N34" s="34">
        <v>0</v>
      </c>
      <c r="O34" s="34">
        <f t="shared" si="9"/>
        <v>1727000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-1249000</v>
      </c>
      <c r="E35" s="34">
        <v>0</v>
      </c>
      <c r="F35" s="34">
        <v>-500000</v>
      </c>
      <c r="G35" s="34">
        <v>0</v>
      </c>
      <c r="H35" s="34">
        <v>-298000</v>
      </c>
      <c r="I35" s="34">
        <v>0</v>
      </c>
      <c r="J35" s="34">
        <v>0</v>
      </c>
      <c r="K35" s="34">
        <v>-1640000</v>
      </c>
      <c r="L35" s="34">
        <v>-1500000</v>
      </c>
      <c r="M35" s="34">
        <v>0</v>
      </c>
      <c r="N35" s="34">
        <v>0</v>
      </c>
      <c r="O35" s="34">
        <f t="shared" si="9"/>
        <v>-5187000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72</v>
      </c>
      <c r="B39" s="36">
        <v>-31950.93</v>
      </c>
      <c r="C39" s="36">
        <v>-6122.49</v>
      </c>
      <c r="D39" s="36">
        <v>-9974.91</v>
      </c>
      <c r="E39" s="36">
        <v>-5732.12</v>
      </c>
      <c r="F39" s="36">
        <v>-11810.17</v>
      </c>
      <c r="G39" s="36">
        <v>-54813.18</v>
      </c>
      <c r="H39" s="36">
        <v>-17432.28</v>
      </c>
      <c r="I39" s="36">
        <v>-115710.93</v>
      </c>
      <c r="J39" s="36">
        <v>-19082.79</v>
      </c>
      <c r="K39" s="36">
        <v>-191281.3</v>
      </c>
      <c r="L39" s="36">
        <v>-29307.66</v>
      </c>
      <c r="M39" s="36">
        <v>-2231.76</v>
      </c>
      <c r="N39" s="36">
        <v>32471.99</v>
      </c>
      <c r="O39" s="34">
        <f t="shared" si="9"/>
        <v>-462978.52999999997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54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1139295.1099999999</v>
      </c>
      <c r="C42" s="37">
        <f aca="true" t="shared" si="11" ref="C42:N42">+C17+C25</f>
        <v>892341.2000000002</v>
      </c>
      <c r="D42" s="37">
        <f t="shared" si="11"/>
        <v>13541.389999999898</v>
      </c>
      <c r="E42" s="37">
        <f t="shared" si="11"/>
        <v>231650.73</v>
      </c>
      <c r="F42" s="37">
        <f t="shared" si="11"/>
        <v>278148.4199999999</v>
      </c>
      <c r="G42" s="37">
        <f t="shared" si="11"/>
        <v>1020265.1399999999</v>
      </c>
      <c r="H42" s="37">
        <f t="shared" si="11"/>
        <v>63421.81</v>
      </c>
      <c r="I42" s="37">
        <f t="shared" si="11"/>
        <v>725168.78</v>
      </c>
      <c r="J42" s="37">
        <f t="shared" si="11"/>
        <v>756031.52</v>
      </c>
      <c r="K42" s="37">
        <f t="shared" si="11"/>
        <v>32389.93999999971</v>
      </c>
      <c r="L42" s="37">
        <f t="shared" si="11"/>
        <v>32503.39000000013</v>
      </c>
      <c r="M42" s="37">
        <f t="shared" si="11"/>
        <v>502092.45999999996</v>
      </c>
      <c r="N42" s="37">
        <f t="shared" si="11"/>
        <v>285181.33</v>
      </c>
      <c r="O42" s="37">
        <f>SUM(B42:N42)</f>
        <v>5972031.22</v>
      </c>
      <c r="P42"/>
      <c r="Q42" s="71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 s="70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-308979.43</v>
      </c>
      <c r="L44" s="34">
        <v>-126809.65</v>
      </c>
      <c r="M44" s="34">
        <v>0</v>
      </c>
      <c r="N44" s="34">
        <v>0</v>
      </c>
      <c r="O44" s="16">
        <f t="shared" si="9"/>
        <v>-435789.07999999996</v>
      </c>
      <c r="P44"/>
      <c r="Q44" s="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58</v>
      </c>
      <c r="B48" s="52">
        <f aca="true" t="shared" si="12" ref="B48:O48">SUM(B49:B59)</f>
        <v>1139295.12</v>
      </c>
      <c r="C48" s="52">
        <f t="shared" si="12"/>
        <v>892341.1900000001</v>
      </c>
      <c r="D48" s="52">
        <f t="shared" si="12"/>
        <v>13541.4</v>
      </c>
      <c r="E48" s="52">
        <f t="shared" si="12"/>
        <v>231650.73</v>
      </c>
      <c r="F48" s="52">
        <f t="shared" si="12"/>
        <v>278148.43</v>
      </c>
      <c r="G48" s="52">
        <f t="shared" si="12"/>
        <v>1020265.14</v>
      </c>
      <c r="H48" s="52">
        <f t="shared" si="12"/>
        <v>63421.79</v>
      </c>
      <c r="I48" s="52">
        <f t="shared" si="12"/>
        <v>725168.77</v>
      </c>
      <c r="J48" s="52">
        <f t="shared" si="12"/>
        <v>756031.53</v>
      </c>
      <c r="K48" s="52">
        <f t="shared" si="12"/>
        <v>32389.94</v>
      </c>
      <c r="L48" s="52">
        <f t="shared" si="12"/>
        <v>32503.39</v>
      </c>
      <c r="M48" s="52">
        <f t="shared" si="12"/>
        <v>502092.47</v>
      </c>
      <c r="N48" s="52">
        <f t="shared" si="12"/>
        <v>285181.33</v>
      </c>
      <c r="O48" s="37">
        <f t="shared" si="12"/>
        <v>5972031.23</v>
      </c>
      <c r="Q48"/>
    </row>
    <row r="49" spans="1:18" ht="18.75" customHeight="1">
      <c r="A49" s="26" t="s">
        <v>59</v>
      </c>
      <c r="B49" s="52">
        <v>951266.03</v>
      </c>
      <c r="C49" s="52">
        <v>694452.9500000001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1645718.98</v>
      </c>
      <c r="P49"/>
      <c r="Q49"/>
      <c r="R49" s="44"/>
    </row>
    <row r="50" spans="1:16" ht="18.75" customHeight="1">
      <c r="A50" s="26" t="s">
        <v>60</v>
      </c>
      <c r="B50" s="52">
        <v>188029.09</v>
      </c>
      <c r="C50" s="52">
        <v>197888.24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385917.32999999996</v>
      </c>
      <c r="P50"/>
    </row>
    <row r="51" spans="1:17" ht="18.75" customHeight="1">
      <c r="A51" s="26" t="s">
        <v>61</v>
      </c>
      <c r="B51" s="53">
        <v>0</v>
      </c>
      <c r="C51" s="53">
        <v>0</v>
      </c>
      <c r="D51" s="32">
        <v>13541.4</v>
      </c>
      <c r="E51" s="53">
        <v>0</v>
      </c>
      <c r="F51" s="53">
        <v>0</v>
      </c>
      <c r="G51" s="53">
        <v>0</v>
      </c>
      <c r="H51" s="52">
        <v>63421.79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76963.19</v>
      </c>
      <c r="Q51"/>
    </row>
    <row r="52" spans="1:18" ht="18.75" customHeight="1">
      <c r="A52" s="26" t="s">
        <v>62</v>
      </c>
      <c r="B52" s="53">
        <v>0</v>
      </c>
      <c r="C52" s="53">
        <v>0</v>
      </c>
      <c r="D52" s="53">
        <v>0</v>
      </c>
      <c r="E52" s="32">
        <v>231650.73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231650.73</v>
      </c>
      <c r="R52"/>
    </row>
    <row r="53" spans="1:19" ht="18.75" customHeight="1">
      <c r="A53" s="26" t="s">
        <v>63</v>
      </c>
      <c r="B53" s="53">
        <v>0</v>
      </c>
      <c r="C53" s="53">
        <v>0</v>
      </c>
      <c r="D53" s="53">
        <v>0</v>
      </c>
      <c r="E53" s="53">
        <v>0</v>
      </c>
      <c r="F53" s="32">
        <v>278148.43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278148.43</v>
      </c>
      <c r="S53"/>
    </row>
    <row r="54" spans="1:20" ht="18.75" customHeight="1">
      <c r="A54" s="26" t="s">
        <v>64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1020265.14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1020265.14</v>
      </c>
      <c r="T54"/>
    </row>
    <row r="55" spans="1:21" ht="18.75" customHeight="1">
      <c r="A55" s="26" t="s">
        <v>65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725168.77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725168.77</v>
      </c>
      <c r="U55"/>
    </row>
    <row r="56" spans="1:22" ht="18.75" customHeight="1">
      <c r="A56" s="26" t="s">
        <v>66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756031.53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756031.53</v>
      </c>
      <c r="V56"/>
    </row>
    <row r="57" spans="1:23" ht="18.75" customHeight="1">
      <c r="A57" s="26" t="s">
        <v>67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32389.94</v>
      </c>
      <c r="L57" s="32">
        <v>32503.39</v>
      </c>
      <c r="M57" s="53">
        <v>0</v>
      </c>
      <c r="N57" s="53">
        <v>0</v>
      </c>
      <c r="O57" s="37">
        <f t="shared" si="13"/>
        <v>64893.33</v>
      </c>
      <c r="P57"/>
      <c r="W57"/>
    </row>
    <row r="58" spans="1:25" ht="18.75" customHeight="1">
      <c r="A58" s="26" t="s">
        <v>68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502092.47</v>
      </c>
      <c r="N58" s="53">
        <v>0</v>
      </c>
      <c r="O58" s="37">
        <f t="shared" si="13"/>
        <v>502092.47</v>
      </c>
      <c r="R58"/>
      <c r="Y58"/>
    </row>
    <row r="59" spans="1:26" ht="18.75" customHeight="1">
      <c r="A59" s="39" t="s">
        <v>69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285181.33</v>
      </c>
      <c r="O59" s="56">
        <f t="shared" si="13"/>
        <v>285181.33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 s="69"/>
      <c r="L63" s="69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2020-03-30T17:48:37Z</dcterms:modified>
  <cp:category/>
  <cp:version/>
  <cp:contentType/>
  <cp:contentStatus/>
</cp:coreProperties>
</file>