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<sst xmlns="http://schemas.openxmlformats.org/spreadsheetml/2006/main" count="77" uniqueCount="74">
  <si>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</si>
  <si>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</si>
  <si>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</si>
  <si>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</si>
  <si>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</si>
  <si>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</si>
  <si>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</si>
  <si>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</si>
  <si>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</si>
  <si>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</si>
  <si>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</si>
  <si>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</si>
  <si>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</si>
  <si>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</si>
  <si>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</si>
  <si>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</si>
  <si>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</si>
  <si>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</si>
  <si>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</si>
  <si>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</si>
  <si>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</si>
  <si>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</si>
  <si>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</si>
  <si>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</si>
  <si>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</si>
  <si>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</si>
  <si>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</si>
  <si>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</si>
  <si>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</si>
  <si>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</si>
  <si>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</si>
  <si>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</si>
  <si>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</si>
  <si>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</si>
  <si>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</si>
  <si>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</si>
  <si>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</si>
  <si>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</si>
  <si>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</si>
  <si>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</si>
  <si>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</si>
  <si>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</si>
  <si>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</si>
  <si>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</si>
  <si>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</si>
  <si>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</si>
  <si>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</si>
  <si>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</si>
  <si>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</si>
  <si>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</si>
  <si>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</si>
  <si>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</si>
  <si>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</si>
  <si>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</si>
  <si>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</si>
  <si>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</si>
  <si>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</si>
  <si>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</si>
  <si>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</si>
  <si>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</si>
  <si>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</si>
  <si>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</si>
  <si>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</si>
  <si>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</si>
  <si>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</si>
  <si>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</si>
  <si>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</si>
  <si>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</si>
  <si>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</si>
  <si>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</si>
  <si>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</si>
  <si>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</si>
  <si>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</si>
  <si>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21/03/20 - VENCIMENTO 27/03/20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</si>
</sst>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134715</v>
      </c>
      <c r="C7" s="9">
        <f t="shared" si="0"/>
        <v>86191</v>
      </c>
      <c r="D7" s="9">
        <f t="shared" si="0"/>
        <v>104757</v>
      </c>
      <c r="E7" s="9">
        <f t="shared" si="0"/>
        <v>17067</v>
      </c>
      <c r="F7" s="9">
        <f t="shared" si="0"/>
        <v>76272</v>
      </c>
      <c r="G7" s="9">
        <f t="shared" si="0"/>
        <v>116354</v>
      </c>
      <c r="H7" s="9">
        <f t="shared" si="0"/>
        <v>13929</v>
      </c>
      <c r="I7" s="9">
        <f t="shared" si="0"/>
        <v>88917</v>
      </c>
      <c r="J7" s="9">
        <f t="shared" si="0"/>
        <v>83152</v>
      </c>
      <c r="K7" s="9">
        <f t="shared" si="0"/>
        <v>131089</v>
      </c>
      <c r="L7" s="9">
        <f t="shared" si="0"/>
        <v>108731</v>
      </c>
      <c r="M7" s="9">
        <f t="shared" si="0"/>
        <v>37565</v>
      </c>
      <c r="N7" s="9">
        <f t="shared" si="0"/>
        <v>22339</v>
      </c>
      <c r="O7" s="9">
        <f t="shared" si="0"/>
        <v>1021078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7154</v>
      </c>
      <c r="C8" s="11">
        <f t="shared" si="1"/>
        <v>5699</v>
      </c>
      <c r="D8" s="11">
        <f t="shared" si="1"/>
        <v>5114</v>
      </c>
      <c r="E8" s="11">
        <f t="shared" si="1"/>
        <v>584</v>
      </c>
      <c r="F8" s="11">
        <f t="shared" si="1"/>
        <v>3756</v>
      </c>
      <c r="G8" s="11">
        <f t="shared" si="1"/>
        <v>5894</v>
      </c>
      <c r="H8" s="11">
        <f t="shared" si="1"/>
        <v>673</v>
      </c>
      <c r="I8" s="11">
        <f t="shared" si="1"/>
        <v>6174</v>
      </c>
      <c r="J8" s="11">
        <f t="shared" si="1"/>
        <v>4980</v>
      </c>
      <c r="K8" s="11">
        <f t="shared" si="1"/>
        <v>5294</v>
      </c>
      <c r="L8" s="11">
        <f t="shared" si="1"/>
        <v>4612</v>
      </c>
      <c r="M8" s="11">
        <f t="shared" si="1"/>
        <v>1702</v>
      </c>
      <c r="N8" s="11">
        <f t="shared" si="1"/>
        <v>1273</v>
      </c>
      <c r="O8" s="11">
        <f t="shared" si="1"/>
        <v>52909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7154</v>
      </c>
      <c r="C9" s="11">
        <v>5699</v>
      </c>
      <c r="D9" s="11">
        <v>5114</v>
      </c>
      <c r="E9" s="11">
        <v>584</v>
      </c>
      <c r="F9" s="11">
        <v>3756</v>
      </c>
      <c r="G9" s="11">
        <v>5894</v>
      </c>
      <c r="H9" s="11">
        <v>670</v>
      </c>
      <c r="I9" s="11">
        <v>6174</v>
      </c>
      <c r="J9" s="11">
        <v>4980</v>
      </c>
      <c r="K9" s="11">
        <v>5293</v>
      </c>
      <c r="L9" s="11">
        <v>4612</v>
      </c>
      <c r="M9" s="11">
        <v>1700</v>
      </c>
      <c r="N9" s="11">
        <v>1273</v>
      </c>
      <c r="O9" s="11">
        <f>SUM(B9:N9)</f>
        <v>52903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127561</v>
      </c>
      <c r="C11" s="13">
        <v>80492</v>
      </c>
      <c r="D11" s="13">
        <v>99643</v>
      </c>
      <c r="E11" s="13">
        <v>16483</v>
      </c>
      <c r="F11" s="13">
        <v>72516</v>
      </c>
      <c r="G11" s="13">
        <v>110460</v>
      </c>
      <c r="H11" s="13">
        <v>13256</v>
      </c>
      <c r="I11" s="13">
        <v>82743</v>
      </c>
      <c r="J11" s="13">
        <v>78172</v>
      </c>
      <c r="K11" s="13">
        <v>125795</v>
      </c>
      <c r="L11" s="13">
        <v>104119</v>
      </c>
      <c r="M11" s="13">
        <v>35863</v>
      </c>
      <c r="N11" s="13">
        <v>21066</v>
      </c>
      <c r="O11" s="11">
        <f>SUM(B11:N11)</f>
        <v>968169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1.923388764060759</v>
      </c>
      <c r="C15" s="19">
        <v>2.130417528777383</v>
      </c>
      <c r="D15" s="19">
        <v>1.789418026382458</v>
      </c>
      <c r="E15" s="19">
        <v>1.827402123606775</v>
      </c>
      <c r="F15" s="19">
        <v>2.131354135535393</v>
      </c>
      <c r="G15" s="19">
        <v>2.356053433328692</v>
      </c>
      <c r="H15" s="19">
        <v>2.815568612852296</v>
      </c>
      <c r="I15" s="19">
        <v>2.099159481981843</v>
      </c>
      <c r="J15" s="19">
        <v>2.111968446672247</v>
      </c>
      <c r="K15" s="19">
        <v>1.884701609125221</v>
      </c>
      <c r="L15" s="19">
        <v>1.898329183112537</v>
      </c>
      <c r="M15" s="19">
        <v>2.206216395974805</v>
      </c>
      <c r="N15" s="19">
        <v>1.982387742095768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649921.93</v>
      </c>
      <c r="C17" s="24">
        <f aca="true" t="shared" si="2" ref="C17:O17">C18+C19+C20+C21+C22+C23</f>
        <v>484711.95</v>
      </c>
      <c r="D17" s="24">
        <f t="shared" si="2"/>
        <v>403332.34</v>
      </c>
      <c r="E17" s="24">
        <f t="shared" si="2"/>
        <v>120199.98999999999</v>
      </c>
      <c r="F17" s="24">
        <f t="shared" si="2"/>
        <v>411590.98999999993</v>
      </c>
      <c r="G17" s="24">
        <f t="shared" si="2"/>
        <v>565304.66</v>
      </c>
      <c r="H17" s="24">
        <f t="shared" si="2"/>
        <v>105972.51999999999</v>
      </c>
      <c r="I17" s="24">
        <f t="shared" si="2"/>
        <v>479711.12</v>
      </c>
      <c r="J17" s="24">
        <f t="shared" si="2"/>
        <v>449023.46</v>
      </c>
      <c r="K17" s="24">
        <f t="shared" si="2"/>
        <v>605782.97</v>
      </c>
      <c r="L17" s="24">
        <f t="shared" si="2"/>
        <v>574344.0599999999</v>
      </c>
      <c r="M17" s="24">
        <f t="shared" si="2"/>
        <v>276190.64999999997</v>
      </c>
      <c r="N17" s="24">
        <f t="shared" si="2"/>
        <v>129903.74</v>
      </c>
      <c r="O17" s="24">
        <f t="shared" si="2"/>
        <v>5255990.38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300980.25</v>
      </c>
      <c r="C18" s="22">
        <f t="shared" si="3"/>
        <v>198885.73</v>
      </c>
      <c r="D18" s="22">
        <f t="shared" si="3"/>
        <v>211944.36</v>
      </c>
      <c r="E18" s="22">
        <f t="shared" si="3"/>
        <v>59070.59</v>
      </c>
      <c r="F18" s="22">
        <f t="shared" si="3"/>
        <v>178796.82</v>
      </c>
      <c r="G18" s="22">
        <f t="shared" si="3"/>
        <v>224225.79</v>
      </c>
      <c r="H18" s="22">
        <f t="shared" si="3"/>
        <v>35991.14</v>
      </c>
      <c r="I18" s="22">
        <f t="shared" si="3"/>
        <v>203548.8</v>
      </c>
      <c r="J18" s="22">
        <f t="shared" si="3"/>
        <v>191590.52</v>
      </c>
      <c r="K18" s="22">
        <f t="shared" si="3"/>
        <v>285695.37</v>
      </c>
      <c r="L18" s="22">
        <f t="shared" si="3"/>
        <v>269696.37</v>
      </c>
      <c r="M18" s="22">
        <f t="shared" si="3"/>
        <v>107642.51</v>
      </c>
      <c r="N18" s="22">
        <f t="shared" si="3"/>
        <v>57849.07</v>
      </c>
      <c r="O18" s="27">
        <f aca="true" t="shared" si="4" ref="O18:O23">SUM(B18:N18)</f>
        <v>2325917.32</v>
      </c>
    </row>
    <row r="19" spans="1:23" ht="18.75" customHeight="1">
      <c r="A19" s="26" t="s">
        <v>36</v>
      </c>
      <c r="B19" s="16">
        <f>IF(B15&lt;&gt;0,ROUND((B15-1)*B18,2),0)</f>
        <v>277921.78</v>
      </c>
      <c r="C19" s="22">
        <f aca="true" t="shared" si="5" ref="C19:N19">IF(C15&lt;&gt;0,ROUND((C15-1)*C18,2),0)</f>
        <v>224823.92</v>
      </c>
      <c r="D19" s="22">
        <f t="shared" si="5"/>
        <v>167312.7</v>
      </c>
      <c r="E19" s="22">
        <f t="shared" si="5"/>
        <v>48875.13</v>
      </c>
      <c r="F19" s="22">
        <f t="shared" si="5"/>
        <v>202282.52</v>
      </c>
      <c r="G19" s="22">
        <f t="shared" si="5"/>
        <v>304062.15</v>
      </c>
      <c r="H19" s="22">
        <f t="shared" si="5"/>
        <v>65344.38</v>
      </c>
      <c r="I19" s="22">
        <f t="shared" si="5"/>
        <v>223732.59</v>
      </c>
      <c r="J19" s="22">
        <f t="shared" si="5"/>
        <v>213042.61</v>
      </c>
      <c r="K19" s="22">
        <f t="shared" si="5"/>
        <v>252755.15</v>
      </c>
      <c r="L19" s="22">
        <f t="shared" si="5"/>
        <v>242276.12</v>
      </c>
      <c r="M19" s="22">
        <f t="shared" si="5"/>
        <v>129840.16</v>
      </c>
      <c r="N19" s="22">
        <f t="shared" si="5"/>
        <v>56830.22</v>
      </c>
      <c r="O19" s="27">
        <f t="shared" si="4"/>
        <v>2409099.4300000006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-31477.6</v>
      </c>
      <c r="C25" s="31">
        <f>+C26+C28+C39+C40+C43-C44</f>
        <v>-25075.6</v>
      </c>
      <c r="D25" s="31">
        <f t="shared" si="6"/>
        <v>-22501.6</v>
      </c>
      <c r="E25" s="31">
        <f t="shared" si="6"/>
        <v>-2569.6</v>
      </c>
      <c r="F25" s="31">
        <f t="shared" si="6"/>
        <v>-16526.4</v>
      </c>
      <c r="G25" s="31">
        <f t="shared" si="6"/>
        <v>-25933.6</v>
      </c>
      <c r="H25" s="31">
        <f t="shared" si="6"/>
        <v>-2948</v>
      </c>
      <c r="I25" s="31">
        <f t="shared" si="6"/>
        <v>-27165.6</v>
      </c>
      <c r="J25" s="31">
        <f t="shared" si="6"/>
        <v>-21912</v>
      </c>
      <c r="K25" s="31">
        <f t="shared" si="6"/>
        <v>-332268.63</v>
      </c>
      <c r="L25" s="31">
        <f t="shared" si="6"/>
        <v>-147102.44999999998</v>
      </c>
      <c r="M25" s="31">
        <f t="shared" si="6"/>
        <v>-7480</v>
      </c>
      <c r="N25" s="31">
        <f t="shared" si="6"/>
        <v>-5601.2</v>
      </c>
      <c r="O25" s="31">
        <f t="shared" si="6"/>
        <v>-668562.28</v>
      </c>
    </row>
    <row r="26" spans="1:15" ht="18.75" customHeight="1">
      <c r="A26" s="26" t="s">
        <v>42</v>
      </c>
      <c r="B26" s="32">
        <f>+B27</f>
        <v>-31477.6</v>
      </c>
      <c r="C26" s="32">
        <f>+C27</f>
        <v>-25075.6</v>
      </c>
      <c r="D26" s="32">
        <f aca="true" t="shared" si="7" ref="D26:O26">+D27</f>
        <v>-22501.6</v>
      </c>
      <c r="E26" s="32">
        <f t="shared" si="7"/>
        <v>-2569.6</v>
      </c>
      <c r="F26" s="32">
        <f t="shared" si="7"/>
        <v>-16526.4</v>
      </c>
      <c r="G26" s="32">
        <f t="shared" si="7"/>
        <v>-25933.6</v>
      </c>
      <c r="H26" s="32">
        <f t="shared" si="7"/>
        <v>-2948</v>
      </c>
      <c r="I26" s="32">
        <f t="shared" si="7"/>
        <v>-27165.6</v>
      </c>
      <c r="J26" s="32">
        <f t="shared" si="7"/>
        <v>-21912</v>
      </c>
      <c r="K26" s="32">
        <f t="shared" si="7"/>
        <v>-23289.2</v>
      </c>
      <c r="L26" s="32">
        <f t="shared" si="7"/>
        <v>-20292.8</v>
      </c>
      <c r="M26" s="32">
        <f t="shared" si="7"/>
        <v>-7480</v>
      </c>
      <c r="N26" s="32">
        <f t="shared" si="7"/>
        <v>-5601.2</v>
      </c>
      <c r="O26" s="32">
        <f t="shared" si="7"/>
        <v>-232773.2</v>
      </c>
    </row>
    <row r="27" spans="1:26" ht="18.75" customHeight="1">
      <c r="A27" s="28" t="s">
        <v>43</v>
      </c>
      <c r="B27" s="16">
        <f>ROUND((-B9)*$G$3,2)</f>
        <v>-31477.6</v>
      </c>
      <c r="C27" s="16">
        <f aca="true" t="shared" si="8" ref="C27:N27">ROUND((-C9)*$G$3,2)</f>
        <v>-25075.6</v>
      </c>
      <c r="D27" s="16">
        <f t="shared" si="8"/>
        <v>-22501.6</v>
      </c>
      <c r="E27" s="16">
        <f t="shared" si="8"/>
        <v>-2569.6</v>
      </c>
      <c r="F27" s="16">
        <f t="shared" si="8"/>
        <v>-16526.4</v>
      </c>
      <c r="G27" s="16">
        <f t="shared" si="8"/>
        <v>-25933.6</v>
      </c>
      <c r="H27" s="16">
        <f t="shared" si="8"/>
        <v>-2948</v>
      </c>
      <c r="I27" s="16">
        <f t="shared" si="8"/>
        <v>-27165.6</v>
      </c>
      <c r="J27" s="16">
        <f t="shared" si="8"/>
        <v>-21912</v>
      </c>
      <c r="K27" s="16">
        <f t="shared" si="8"/>
        <v>-23289.2</v>
      </c>
      <c r="L27" s="16">
        <f t="shared" si="8"/>
        <v>-20292.8</v>
      </c>
      <c r="M27" s="16">
        <f t="shared" si="8"/>
        <v>-7480</v>
      </c>
      <c r="N27" s="16">
        <f t="shared" si="8"/>
        <v>-5601.2</v>
      </c>
      <c r="O27" s="33">
        <f aca="true" t="shared" si="9" ref="O27:O44">SUM(B27:N27)</f>
        <v>-232773.2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618444.3300000001</v>
      </c>
      <c r="C42" s="37">
        <f aca="true" t="shared" si="11" ref="C42:N42">+C17+C25</f>
        <v>459636.35000000003</v>
      </c>
      <c r="D42" s="37">
        <f t="shared" si="11"/>
        <v>380830.74000000005</v>
      </c>
      <c r="E42" s="37">
        <f t="shared" si="11"/>
        <v>117630.38999999998</v>
      </c>
      <c r="F42" s="37">
        <f t="shared" si="11"/>
        <v>395064.5899999999</v>
      </c>
      <c r="G42" s="37">
        <f t="shared" si="11"/>
        <v>539371.06</v>
      </c>
      <c r="H42" s="37">
        <f t="shared" si="11"/>
        <v>103024.51999999999</v>
      </c>
      <c r="I42" s="37">
        <f t="shared" si="11"/>
        <v>452545.52</v>
      </c>
      <c r="J42" s="37">
        <f t="shared" si="11"/>
        <v>427111.46</v>
      </c>
      <c r="K42" s="37">
        <f t="shared" si="11"/>
        <v>273514.33999999997</v>
      </c>
      <c r="L42" s="37">
        <f t="shared" si="11"/>
        <v>427241.61</v>
      </c>
      <c r="M42" s="37">
        <f t="shared" si="11"/>
        <v>268710.64999999997</v>
      </c>
      <c r="N42" s="37">
        <f t="shared" si="11"/>
        <v>124302.54000000001</v>
      </c>
      <c r="O42" s="37">
        <f>SUM(B42:N42)</f>
        <v>4587428.100000001</v>
      </c>
      <c r="P42"/>
      <c r="Q42" s="69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-308979.43</v>
      </c>
      <c r="L43" s="34">
        <v>-126809.65</v>
      </c>
      <c r="M43" s="34">
        <v>0</v>
      </c>
      <c r="N43" s="34">
        <v>0</v>
      </c>
      <c r="O43" s="16">
        <f t="shared" si="9"/>
        <v>-435789.07999999996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618444.34</v>
      </c>
      <c r="C48" s="52">
        <f t="shared" si="12"/>
        <v>459636.35</v>
      </c>
      <c r="D48" s="52">
        <f t="shared" si="12"/>
        <v>380830.74</v>
      </c>
      <c r="E48" s="52">
        <f t="shared" si="12"/>
        <v>117630.4</v>
      </c>
      <c r="F48" s="52">
        <f t="shared" si="12"/>
        <v>395064.6</v>
      </c>
      <c r="G48" s="52">
        <f t="shared" si="12"/>
        <v>539371.07</v>
      </c>
      <c r="H48" s="52">
        <f t="shared" si="12"/>
        <v>103024.53</v>
      </c>
      <c r="I48" s="52">
        <f t="shared" si="12"/>
        <v>452545.52</v>
      </c>
      <c r="J48" s="52">
        <f t="shared" si="12"/>
        <v>427111.47</v>
      </c>
      <c r="K48" s="52">
        <f t="shared" si="12"/>
        <v>273514.34</v>
      </c>
      <c r="L48" s="52">
        <f t="shared" si="12"/>
        <v>427241.61</v>
      </c>
      <c r="M48" s="52">
        <f t="shared" si="12"/>
        <v>268710.64</v>
      </c>
      <c r="N48" s="52">
        <f t="shared" si="12"/>
        <v>124302.55</v>
      </c>
      <c r="O48" s="37">
        <f t="shared" si="12"/>
        <v>4587428.159999999</v>
      </c>
      <c r="Q48"/>
    </row>
    <row r="49" spans="1:18" ht="18.75" customHeight="1">
      <c r="A49" s="26" t="s">
        <v>61</v>
      </c>
      <c r="B49" s="52">
        <v>518959.88</v>
      </c>
      <c r="C49" s="52">
        <v>361270.22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880230.1</v>
      </c>
      <c r="P49"/>
      <c r="Q49"/>
      <c r="R49" s="44"/>
    </row>
    <row r="50" spans="1:16" ht="18.75" customHeight="1">
      <c r="A50" s="26" t="s">
        <v>62</v>
      </c>
      <c r="B50" s="52">
        <v>99484.46</v>
      </c>
      <c r="C50" s="52">
        <v>98366.13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197850.59000000003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380830.74</v>
      </c>
      <c r="E51" s="53">
        <v>0</v>
      </c>
      <c r="F51" s="53">
        <v>0</v>
      </c>
      <c r="G51" s="53">
        <v>0</v>
      </c>
      <c r="H51" s="52">
        <v>103024.53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483855.27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117630.4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117630.4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395064.6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395064.6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539371.07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539371.07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452545.52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452545.52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427111.47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427111.47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273514.34</v>
      </c>
      <c r="L57" s="32">
        <v>427241.61</v>
      </c>
      <c r="M57" s="53">
        <v>0</v>
      </c>
      <c r="N57" s="53">
        <v>0</v>
      </c>
      <c r="O57" s="37">
        <f t="shared" si="13"/>
        <v>700755.95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268710.64</v>
      </c>
      <c r="N58" s="53">
        <v>0</v>
      </c>
      <c r="O58" s="37">
        <f t="shared" si="13"/>
        <v>268710.64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124302.55</v>
      </c>
      <c r="O59" s="56">
        <f t="shared" si="13"/>
        <v>124302.55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2020-03-30T17:50:52Z</dcterms:modified>
  <cp:category/>
  <cp:version/>
  <cp:contentType/>
  <cp:contentStatus/>
</cp:coreProperties>
</file>