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<sst xmlns="http://schemas.openxmlformats.org/spreadsheetml/2006/main" count="77" uniqueCount="74">
  <si>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</si>
  <si>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</si>
  <si>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</si>
  <si>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</si>
  <si>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</si>
  <si>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</si>
  <si>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</si>
  <si>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</si>
  <si>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</si>
  <si>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</si>
  <si>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</si>
  <si>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</si>
  <si>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</si>
  <si>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</si>
  <si>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</si>
  <si>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</si>
  <si>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</si>
  <si>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</si>
  <si>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</si>
  <si>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</si>
  <si>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</si>
  <si>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</si>
  <si>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</si>
  <si>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</si>
  <si>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</si>
  <si>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</si>
  <si>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</si>
  <si>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</si>
  <si>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</si>
  <si>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</si>
  <si>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</si>
  <si>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</si>
  <si>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</si>
  <si>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</si>
  <si>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</si>
  <si>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</si>
  <si>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</si>
  <si>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</si>
  <si>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</si>
  <si>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</si>
  <si>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</si>
  <si>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</si>
  <si>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</si>
  <si>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</si>
  <si>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</si>
  <si>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</si>
  <si>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</si>
  <si>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</si>
  <si>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</si>
  <si>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</si>
  <si>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</si>
  <si>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</si>
  <si>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</si>
  <si>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</si>
  <si>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</si>
  <si>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</si>
  <si>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</si>
  <si>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</si>
  <si>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</si>
  <si>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</si>
  <si>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</si>
  <si>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</si>
  <si>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</si>
  <si>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</si>
  <si>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</si>
  <si>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</si>
  <si>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</si>
  <si>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</si>
  <si>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</si>
  <si>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</si>
  <si>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</si>
  <si>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</si>
  <si>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</si>
  <si>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22/03/20 - VENCIMENTO 27/03/20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</si>
</sst>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64326</v>
      </c>
      <c r="C7" s="9">
        <f t="shared" si="0"/>
        <v>40445</v>
      </c>
      <c r="D7" s="9">
        <f t="shared" si="0"/>
        <v>52631</v>
      </c>
      <c r="E7" s="9">
        <f t="shared" si="0"/>
        <v>8337</v>
      </c>
      <c r="F7" s="9">
        <f t="shared" si="0"/>
        <v>37662</v>
      </c>
      <c r="G7" s="9">
        <f t="shared" si="0"/>
        <v>56237</v>
      </c>
      <c r="H7" s="9">
        <f t="shared" si="0"/>
        <v>6441</v>
      </c>
      <c r="I7" s="9">
        <f t="shared" si="0"/>
        <v>40538</v>
      </c>
      <c r="J7" s="9">
        <f t="shared" si="0"/>
        <v>42956</v>
      </c>
      <c r="K7" s="9">
        <f t="shared" si="0"/>
        <v>66142</v>
      </c>
      <c r="L7" s="9">
        <f t="shared" si="0"/>
        <v>55281</v>
      </c>
      <c r="M7" s="9">
        <f t="shared" si="0"/>
        <v>17730</v>
      </c>
      <c r="N7" s="9">
        <f t="shared" si="0"/>
        <v>10749</v>
      </c>
      <c r="O7" s="9">
        <f t="shared" si="0"/>
        <v>499475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3753</v>
      </c>
      <c r="C8" s="11">
        <f t="shared" si="1"/>
        <v>2833</v>
      </c>
      <c r="D8" s="11">
        <f t="shared" si="1"/>
        <v>2675</v>
      </c>
      <c r="E8" s="11">
        <f t="shared" si="1"/>
        <v>277</v>
      </c>
      <c r="F8" s="11">
        <f t="shared" si="1"/>
        <v>1881</v>
      </c>
      <c r="G8" s="11">
        <f t="shared" si="1"/>
        <v>3063</v>
      </c>
      <c r="H8" s="11">
        <f t="shared" si="1"/>
        <v>306</v>
      </c>
      <c r="I8" s="11">
        <f t="shared" si="1"/>
        <v>2897</v>
      </c>
      <c r="J8" s="11">
        <f t="shared" si="1"/>
        <v>2613</v>
      </c>
      <c r="K8" s="11">
        <f t="shared" si="1"/>
        <v>2992</v>
      </c>
      <c r="L8" s="11">
        <f t="shared" si="1"/>
        <v>2466</v>
      </c>
      <c r="M8" s="11">
        <f t="shared" si="1"/>
        <v>740</v>
      </c>
      <c r="N8" s="11">
        <f t="shared" si="1"/>
        <v>500</v>
      </c>
      <c r="O8" s="11">
        <f t="shared" si="1"/>
        <v>26996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3753</v>
      </c>
      <c r="C9" s="11">
        <v>2833</v>
      </c>
      <c r="D9" s="11">
        <v>2675</v>
      </c>
      <c r="E9" s="11">
        <v>277</v>
      </c>
      <c r="F9" s="11">
        <v>1881</v>
      </c>
      <c r="G9" s="11">
        <v>3063</v>
      </c>
      <c r="H9" s="11">
        <v>306</v>
      </c>
      <c r="I9" s="11">
        <v>2897</v>
      </c>
      <c r="J9" s="11">
        <v>2613</v>
      </c>
      <c r="K9" s="11">
        <v>2992</v>
      </c>
      <c r="L9" s="11">
        <v>2466</v>
      </c>
      <c r="M9" s="11">
        <v>739</v>
      </c>
      <c r="N9" s="11">
        <v>500</v>
      </c>
      <c r="O9" s="11">
        <f>SUM(B9:N9)</f>
        <v>26995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1">
        <f>SUM(B10:N10)</f>
        <v>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60573</v>
      </c>
      <c r="C11" s="13">
        <v>37612</v>
      </c>
      <c r="D11" s="13">
        <v>49956</v>
      </c>
      <c r="E11" s="13">
        <v>8060</v>
      </c>
      <c r="F11" s="13">
        <v>35781</v>
      </c>
      <c r="G11" s="13">
        <v>53174</v>
      </c>
      <c r="H11" s="13">
        <v>6135</v>
      </c>
      <c r="I11" s="13">
        <v>37641</v>
      </c>
      <c r="J11" s="13">
        <v>40343</v>
      </c>
      <c r="K11" s="13">
        <v>63150</v>
      </c>
      <c r="L11" s="13">
        <v>52815</v>
      </c>
      <c r="M11" s="13">
        <v>16990</v>
      </c>
      <c r="N11" s="13">
        <v>10249</v>
      </c>
      <c r="O11" s="11">
        <f>SUM(B11:N11)</f>
        <v>472479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1.923388764060759</v>
      </c>
      <c r="C15" s="19">
        <v>2.130417528777383</v>
      </c>
      <c r="D15" s="19">
        <v>1.789418026382458</v>
      </c>
      <c r="E15" s="19">
        <v>1.827402123606775</v>
      </c>
      <c r="F15" s="19">
        <v>2.131354135535393</v>
      </c>
      <c r="G15" s="19">
        <v>2.356053433328692</v>
      </c>
      <c r="H15" s="19">
        <v>2.815568612852296</v>
      </c>
      <c r="I15" s="19">
        <v>2.099159481981843</v>
      </c>
      <c r="J15" s="19">
        <v>2.111968446672247</v>
      </c>
      <c r="K15" s="19">
        <v>1.884701609125221</v>
      </c>
      <c r="L15" s="19">
        <v>1.898329183112537</v>
      </c>
      <c r="M15" s="19">
        <v>2.206216395974805</v>
      </c>
      <c r="N15" s="19">
        <v>1.982387742095768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347443.8499999999</v>
      </c>
      <c r="C17" s="24">
        <f aca="true" t="shared" si="2" ref="C17:O17">C18+C19+C20+C21+C22+C23</f>
        <v>259827.44</v>
      </c>
      <c r="D17" s="24">
        <f t="shared" si="2"/>
        <v>214617.94999999998</v>
      </c>
      <c r="E17" s="24">
        <f t="shared" si="2"/>
        <v>64984.31</v>
      </c>
      <c r="F17" s="24">
        <f t="shared" si="2"/>
        <v>218683.06999999995</v>
      </c>
      <c r="G17" s="24">
        <f t="shared" si="2"/>
        <v>292352.41</v>
      </c>
      <c r="H17" s="24">
        <f t="shared" si="2"/>
        <v>51496.23</v>
      </c>
      <c r="I17" s="24">
        <f t="shared" si="2"/>
        <v>247230.87</v>
      </c>
      <c r="J17" s="24">
        <f t="shared" si="2"/>
        <v>253422.24</v>
      </c>
      <c r="K17" s="24">
        <f t="shared" si="2"/>
        <v>339011.94</v>
      </c>
      <c r="L17" s="24">
        <f t="shared" si="2"/>
        <v>322668.55</v>
      </c>
      <c r="M17" s="24">
        <f t="shared" si="2"/>
        <v>150795.51</v>
      </c>
      <c r="N17" s="24">
        <f t="shared" si="2"/>
        <v>70405.42</v>
      </c>
      <c r="O17" s="24">
        <f t="shared" si="2"/>
        <v>2832939.7900000005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143717.15</v>
      </c>
      <c r="C18" s="22">
        <f t="shared" si="3"/>
        <v>93326.84</v>
      </c>
      <c r="D18" s="22">
        <f t="shared" si="3"/>
        <v>106483.04</v>
      </c>
      <c r="E18" s="22">
        <f t="shared" si="3"/>
        <v>28855.19</v>
      </c>
      <c r="F18" s="22">
        <f t="shared" si="3"/>
        <v>88287.26</v>
      </c>
      <c r="G18" s="22">
        <f t="shared" si="3"/>
        <v>108374.32</v>
      </c>
      <c r="H18" s="22">
        <f t="shared" si="3"/>
        <v>16642.9</v>
      </c>
      <c r="I18" s="22">
        <f t="shared" si="3"/>
        <v>92799.59</v>
      </c>
      <c r="J18" s="22">
        <f t="shared" si="3"/>
        <v>98974.92</v>
      </c>
      <c r="K18" s="22">
        <f t="shared" si="3"/>
        <v>144149.87</v>
      </c>
      <c r="L18" s="22">
        <f t="shared" si="3"/>
        <v>137118.99</v>
      </c>
      <c r="M18" s="22">
        <f t="shared" si="3"/>
        <v>50805.32</v>
      </c>
      <c r="N18" s="22">
        <f t="shared" si="3"/>
        <v>27835.61</v>
      </c>
      <c r="O18" s="27">
        <f aca="true" t="shared" si="4" ref="O18:O23">SUM(B18:N18)</f>
        <v>1137371.0000000002</v>
      </c>
    </row>
    <row r="19" spans="1:23" ht="18.75" customHeight="1">
      <c r="A19" s="26" t="s">
        <v>36</v>
      </c>
      <c r="B19" s="16">
        <f>IF(B15&lt;&gt;0,ROUND((B15-1)*B18,2),0)</f>
        <v>132706.8</v>
      </c>
      <c r="C19" s="22">
        <f aca="true" t="shared" si="5" ref="C19:N19">IF(C15&lt;&gt;0,ROUND((C15-1)*C18,2),0)</f>
        <v>105498.3</v>
      </c>
      <c r="D19" s="22">
        <f t="shared" si="5"/>
        <v>84059.63</v>
      </c>
      <c r="E19" s="22">
        <f t="shared" si="5"/>
        <v>23874.85</v>
      </c>
      <c r="F19" s="22">
        <f t="shared" si="5"/>
        <v>99884.16</v>
      </c>
      <c r="G19" s="22">
        <f t="shared" si="5"/>
        <v>146961.37</v>
      </c>
      <c r="H19" s="22">
        <f t="shared" si="5"/>
        <v>30216.33</v>
      </c>
      <c r="I19" s="22">
        <f t="shared" si="5"/>
        <v>102001.55</v>
      </c>
      <c r="J19" s="22">
        <f t="shared" si="5"/>
        <v>110056.99</v>
      </c>
      <c r="K19" s="22">
        <f t="shared" si="5"/>
        <v>127529.62</v>
      </c>
      <c r="L19" s="22">
        <f t="shared" si="5"/>
        <v>123177.99</v>
      </c>
      <c r="M19" s="22">
        <f t="shared" si="5"/>
        <v>61282.21</v>
      </c>
      <c r="N19" s="22">
        <f t="shared" si="5"/>
        <v>27345.36</v>
      </c>
      <c r="O19" s="27">
        <f t="shared" si="4"/>
        <v>1174595.1600000001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-16513.2</v>
      </c>
      <c r="C25" s="31">
        <f>+C26+C28+C39+C40+C43-C44</f>
        <v>-12465.2</v>
      </c>
      <c r="D25" s="31">
        <f t="shared" si="6"/>
        <v>-11770</v>
      </c>
      <c r="E25" s="31">
        <f t="shared" si="6"/>
        <v>-1218.8</v>
      </c>
      <c r="F25" s="31">
        <f t="shared" si="6"/>
        <v>-8276.4</v>
      </c>
      <c r="G25" s="31">
        <f t="shared" si="6"/>
        <v>-13477.2</v>
      </c>
      <c r="H25" s="31">
        <f t="shared" si="6"/>
        <v>-1346.4</v>
      </c>
      <c r="I25" s="31">
        <f t="shared" si="6"/>
        <v>-12746.8</v>
      </c>
      <c r="J25" s="31">
        <f t="shared" si="6"/>
        <v>-11497.2</v>
      </c>
      <c r="K25" s="31">
        <f t="shared" si="6"/>
        <v>-13164.8</v>
      </c>
      <c r="L25" s="31">
        <f t="shared" si="6"/>
        <v>-10850.4</v>
      </c>
      <c r="M25" s="31">
        <f t="shared" si="6"/>
        <v>-3251.6</v>
      </c>
      <c r="N25" s="31">
        <f t="shared" si="6"/>
        <v>-2200</v>
      </c>
      <c r="O25" s="31">
        <f t="shared" si="6"/>
        <v>-118778</v>
      </c>
    </row>
    <row r="26" spans="1:15" ht="18.75" customHeight="1">
      <c r="A26" s="26" t="s">
        <v>42</v>
      </c>
      <c r="B26" s="32">
        <f>+B27</f>
        <v>-16513.2</v>
      </c>
      <c r="C26" s="32">
        <f>+C27</f>
        <v>-12465.2</v>
      </c>
      <c r="D26" s="32">
        <f aca="true" t="shared" si="7" ref="D26:O26">+D27</f>
        <v>-11770</v>
      </c>
      <c r="E26" s="32">
        <f t="shared" si="7"/>
        <v>-1218.8</v>
      </c>
      <c r="F26" s="32">
        <f t="shared" si="7"/>
        <v>-8276.4</v>
      </c>
      <c r="G26" s="32">
        <f t="shared" si="7"/>
        <v>-13477.2</v>
      </c>
      <c r="H26" s="32">
        <f t="shared" si="7"/>
        <v>-1346.4</v>
      </c>
      <c r="I26" s="32">
        <f t="shared" si="7"/>
        <v>-12746.8</v>
      </c>
      <c r="J26" s="32">
        <f t="shared" si="7"/>
        <v>-11497.2</v>
      </c>
      <c r="K26" s="32">
        <f t="shared" si="7"/>
        <v>-13164.8</v>
      </c>
      <c r="L26" s="32">
        <f t="shared" si="7"/>
        <v>-10850.4</v>
      </c>
      <c r="M26" s="32">
        <f t="shared" si="7"/>
        <v>-3251.6</v>
      </c>
      <c r="N26" s="32">
        <f t="shared" si="7"/>
        <v>-2200</v>
      </c>
      <c r="O26" s="32">
        <f t="shared" si="7"/>
        <v>-118778</v>
      </c>
    </row>
    <row r="27" spans="1:26" ht="18.75" customHeight="1">
      <c r="A27" s="28" t="s">
        <v>43</v>
      </c>
      <c r="B27" s="16">
        <f>ROUND((-B9)*$G$3,2)</f>
        <v>-16513.2</v>
      </c>
      <c r="C27" s="16">
        <f aca="true" t="shared" si="8" ref="C27:N27">ROUND((-C9)*$G$3,2)</f>
        <v>-12465.2</v>
      </c>
      <c r="D27" s="16">
        <f t="shared" si="8"/>
        <v>-11770</v>
      </c>
      <c r="E27" s="16">
        <f t="shared" si="8"/>
        <v>-1218.8</v>
      </c>
      <c r="F27" s="16">
        <f t="shared" si="8"/>
        <v>-8276.4</v>
      </c>
      <c r="G27" s="16">
        <f t="shared" si="8"/>
        <v>-13477.2</v>
      </c>
      <c r="H27" s="16">
        <f t="shared" si="8"/>
        <v>-1346.4</v>
      </c>
      <c r="I27" s="16">
        <f t="shared" si="8"/>
        <v>-12746.8</v>
      </c>
      <c r="J27" s="16">
        <f t="shared" si="8"/>
        <v>-11497.2</v>
      </c>
      <c r="K27" s="16">
        <f t="shared" si="8"/>
        <v>-13164.8</v>
      </c>
      <c r="L27" s="16">
        <f t="shared" si="8"/>
        <v>-10850.4</v>
      </c>
      <c r="M27" s="16">
        <f t="shared" si="8"/>
        <v>-3251.6</v>
      </c>
      <c r="N27" s="16">
        <f t="shared" si="8"/>
        <v>-2200</v>
      </c>
      <c r="O27" s="33">
        <f aca="true" t="shared" si="9" ref="O27:O44">SUM(B27:N27)</f>
        <v>-118778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330930.6499999999</v>
      </c>
      <c r="C42" s="37">
        <f aca="true" t="shared" si="11" ref="C42:N42">+C17+C25</f>
        <v>247362.24</v>
      </c>
      <c r="D42" s="37">
        <f t="shared" si="11"/>
        <v>202847.94999999998</v>
      </c>
      <c r="E42" s="37">
        <f t="shared" si="11"/>
        <v>63765.509999999995</v>
      </c>
      <c r="F42" s="37">
        <f t="shared" si="11"/>
        <v>210406.66999999995</v>
      </c>
      <c r="G42" s="37">
        <f t="shared" si="11"/>
        <v>278875.20999999996</v>
      </c>
      <c r="H42" s="37">
        <f t="shared" si="11"/>
        <v>50149.83</v>
      </c>
      <c r="I42" s="37">
        <f t="shared" si="11"/>
        <v>234484.07</v>
      </c>
      <c r="J42" s="37">
        <f t="shared" si="11"/>
        <v>241925.03999999998</v>
      </c>
      <c r="K42" s="37">
        <f t="shared" si="11"/>
        <v>325847.14</v>
      </c>
      <c r="L42" s="37">
        <f t="shared" si="11"/>
        <v>311818.14999999997</v>
      </c>
      <c r="M42" s="37">
        <f t="shared" si="11"/>
        <v>147543.91</v>
      </c>
      <c r="N42" s="37">
        <f t="shared" si="11"/>
        <v>68205.42</v>
      </c>
      <c r="O42" s="37">
        <f>SUM(B42:N42)</f>
        <v>2714161.79</v>
      </c>
      <c r="P42"/>
      <c r="Q42" s="69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330930.65</v>
      </c>
      <c r="C48" s="52">
        <f t="shared" si="12"/>
        <v>247362.22999999998</v>
      </c>
      <c r="D48" s="52">
        <f t="shared" si="12"/>
        <v>202847.95</v>
      </c>
      <c r="E48" s="52">
        <f t="shared" si="12"/>
        <v>63765.51</v>
      </c>
      <c r="F48" s="52">
        <f t="shared" si="12"/>
        <v>210406.67</v>
      </c>
      <c r="G48" s="52">
        <f t="shared" si="12"/>
        <v>278875.22</v>
      </c>
      <c r="H48" s="52">
        <f t="shared" si="12"/>
        <v>50149.83</v>
      </c>
      <c r="I48" s="52">
        <f t="shared" si="12"/>
        <v>234484.07</v>
      </c>
      <c r="J48" s="52">
        <f t="shared" si="12"/>
        <v>241925.04</v>
      </c>
      <c r="K48" s="52">
        <f t="shared" si="12"/>
        <v>325847.15</v>
      </c>
      <c r="L48" s="52">
        <f t="shared" si="12"/>
        <v>311818.15</v>
      </c>
      <c r="M48" s="52">
        <f t="shared" si="12"/>
        <v>147543.9</v>
      </c>
      <c r="N48" s="52">
        <f t="shared" si="12"/>
        <v>68205.42</v>
      </c>
      <c r="O48" s="37">
        <f t="shared" si="12"/>
        <v>2714161.79</v>
      </c>
      <c r="Q48"/>
    </row>
    <row r="49" spans="1:18" ht="18.75" customHeight="1">
      <c r="A49" s="26" t="s">
        <v>61</v>
      </c>
      <c r="B49" s="52">
        <v>280323.52</v>
      </c>
      <c r="C49" s="52">
        <v>197819.15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478142.67000000004</v>
      </c>
      <c r="P49"/>
      <c r="Q49"/>
      <c r="R49" s="44"/>
    </row>
    <row r="50" spans="1:16" ht="18.75" customHeight="1">
      <c r="A50" s="26" t="s">
        <v>62</v>
      </c>
      <c r="B50" s="52">
        <v>50607.13</v>
      </c>
      <c r="C50" s="52">
        <v>49543.08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100150.20999999999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202847.95</v>
      </c>
      <c r="E51" s="53">
        <v>0</v>
      </c>
      <c r="F51" s="53">
        <v>0</v>
      </c>
      <c r="G51" s="53">
        <v>0</v>
      </c>
      <c r="H51" s="52">
        <v>50149.83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252997.78000000003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63765.51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63765.51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210406.67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210406.67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278875.22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278875.22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234484.07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234484.07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241925.04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241925.04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325847.15</v>
      </c>
      <c r="L57" s="32">
        <v>311818.15</v>
      </c>
      <c r="M57" s="53">
        <v>0</v>
      </c>
      <c r="N57" s="53">
        <v>0</v>
      </c>
      <c r="O57" s="37">
        <f t="shared" si="13"/>
        <v>637665.3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147543.9</v>
      </c>
      <c r="N58" s="53">
        <v>0</v>
      </c>
      <c r="O58" s="37">
        <f t="shared" si="13"/>
        <v>147543.9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68205.42</v>
      </c>
      <c r="O59" s="56">
        <f t="shared" si="13"/>
        <v>68205.42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2020-03-30T17:53:13Z</dcterms:modified>
  <cp:category/>
  <cp:version/>
  <cp:contentType/>
  <cp:contentStatus/>
</cp:coreProperties>
</file>