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<sst xmlns="http://schemas.openxmlformats.org/spreadsheetml/2006/main" count="77" uniqueCount="74">
  <si>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</si>
  <si>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</si>
  <si>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</si>
  <si>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</si>
  <si>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</si>
  <si>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</si>
  <si>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</si>
  <si>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</si>
  <si>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</si>
  <si>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</si>
  <si>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</si>
  <si>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</si>
  <si>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</si>
  <si>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</si>
  <si>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</si>
  <si>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</si>
  <si>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</si>
  <si>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</si>
  <si>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</si>
  <si>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</si>
  <si>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</si>
  <si>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</si>
  <si>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</si>
  <si>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</si>
  <si>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</si>
  <si>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</si>
  <si>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</si>
  <si>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</si>
  <si>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</si>
  <si>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</si>
  <si>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</si>
  <si>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</si>
  <si>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</si>
  <si>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</si>
  <si>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</si>
  <si>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</si>
  <si>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</si>
  <si>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</si>
  <si>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</si>
  <si>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</si>
  <si>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</si>
  <si>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</si>
  <si>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</si>
  <si>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</si>
  <si>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</si>
  <si>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</si>
  <si>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</si>
  <si>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</si>
  <si>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</si>
  <si>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</si>
  <si>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</si>
  <si>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</si>
  <si>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</si>
  <si>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</si>
  <si>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</si>
  <si>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</si>
  <si>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</si>
  <si>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</si>
  <si>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</si>
  <si>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</si>
  <si>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</si>
  <si>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</si>
  <si>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</si>
  <si>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</si>
  <si>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</si>
  <si>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</si>
  <si>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</si>
  <si>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</si>
  <si>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</si>
  <si>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</si>
  <si>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</si>
  <si>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</si>
  <si>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</si>
  <si>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25/03/20 - VENCIMENTO 01/04/20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</si>
</sst>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140392</v>
      </c>
      <c r="C7" s="9">
        <f t="shared" si="0"/>
        <v>94616</v>
      </c>
      <c r="D7" s="9">
        <f t="shared" si="0"/>
        <v>112045</v>
      </c>
      <c r="E7" s="9">
        <f t="shared" si="0"/>
        <v>21917</v>
      </c>
      <c r="F7" s="9">
        <f t="shared" si="0"/>
        <v>80210</v>
      </c>
      <c r="G7" s="9">
        <f t="shared" si="0"/>
        <v>120931</v>
      </c>
      <c r="H7" s="9">
        <f t="shared" si="0"/>
        <v>19037</v>
      </c>
      <c r="I7" s="9">
        <f t="shared" si="0"/>
        <v>95494</v>
      </c>
      <c r="J7" s="9">
        <f t="shared" si="0"/>
        <v>84538</v>
      </c>
      <c r="K7" s="9">
        <f t="shared" si="0"/>
        <v>131428</v>
      </c>
      <c r="L7" s="9">
        <f t="shared" si="0"/>
        <v>104834</v>
      </c>
      <c r="M7" s="9">
        <f t="shared" si="0"/>
        <v>39810</v>
      </c>
      <c r="N7" s="9">
        <f t="shared" si="0"/>
        <v>26288</v>
      </c>
      <c r="O7" s="9">
        <f t="shared" si="0"/>
        <v>1071540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5588</v>
      </c>
      <c r="C8" s="11">
        <f t="shared" si="1"/>
        <v>4436</v>
      </c>
      <c r="D8" s="11">
        <f t="shared" si="1"/>
        <v>3735</v>
      </c>
      <c r="E8" s="11">
        <f t="shared" si="1"/>
        <v>585</v>
      </c>
      <c r="F8" s="11">
        <f t="shared" si="1"/>
        <v>2796</v>
      </c>
      <c r="G8" s="11">
        <f t="shared" si="1"/>
        <v>4435</v>
      </c>
      <c r="H8" s="11">
        <f t="shared" si="1"/>
        <v>714</v>
      </c>
      <c r="I8" s="11">
        <f t="shared" si="1"/>
        <v>4759</v>
      </c>
      <c r="J8" s="11">
        <f t="shared" si="1"/>
        <v>3812</v>
      </c>
      <c r="K8" s="11">
        <f t="shared" si="1"/>
        <v>3872</v>
      </c>
      <c r="L8" s="11">
        <f t="shared" si="1"/>
        <v>3301</v>
      </c>
      <c r="M8" s="11">
        <f t="shared" si="1"/>
        <v>1253</v>
      </c>
      <c r="N8" s="11">
        <f t="shared" si="1"/>
        <v>1042</v>
      </c>
      <c r="O8" s="11">
        <f t="shared" si="1"/>
        <v>40328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5588</v>
      </c>
      <c r="C9" s="11">
        <v>4436</v>
      </c>
      <c r="D9" s="11">
        <v>3735</v>
      </c>
      <c r="E9" s="11">
        <v>585</v>
      </c>
      <c r="F9" s="11">
        <v>2796</v>
      </c>
      <c r="G9" s="11">
        <v>4435</v>
      </c>
      <c r="H9" s="11">
        <v>713</v>
      </c>
      <c r="I9" s="11">
        <v>4758</v>
      </c>
      <c r="J9" s="11">
        <v>3812</v>
      </c>
      <c r="K9" s="11">
        <v>3868</v>
      </c>
      <c r="L9" s="11">
        <v>3301</v>
      </c>
      <c r="M9" s="11">
        <v>1252</v>
      </c>
      <c r="N9" s="11">
        <v>1042</v>
      </c>
      <c r="O9" s="11">
        <f>SUM(B9:N9)</f>
        <v>40321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4</v>
      </c>
      <c r="L10" s="13">
        <v>0</v>
      </c>
      <c r="M10" s="13">
        <v>1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134804</v>
      </c>
      <c r="C11" s="13">
        <v>90180</v>
      </c>
      <c r="D11" s="13">
        <v>108310</v>
      </c>
      <c r="E11" s="13">
        <v>21332</v>
      </c>
      <c r="F11" s="13">
        <v>77414</v>
      </c>
      <c r="G11" s="13">
        <v>116496</v>
      </c>
      <c r="H11" s="13">
        <v>18323</v>
      </c>
      <c r="I11" s="13">
        <v>90735</v>
      </c>
      <c r="J11" s="13">
        <v>80726</v>
      </c>
      <c r="K11" s="13">
        <v>127556</v>
      </c>
      <c r="L11" s="13">
        <v>101533</v>
      </c>
      <c r="M11" s="13">
        <v>38557</v>
      </c>
      <c r="N11" s="13">
        <v>25246</v>
      </c>
      <c r="O11" s="11">
        <f>SUM(B11:N11)</f>
        <v>1031212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1.870156554517498</v>
      </c>
      <c r="C15" s="19">
        <v>1.974162172733866</v>
      </c>
      <c r="D15" s="19">
        <v>2.173585575162748</v>
      </c>
      <c r="E15" s="19">
        <v>1.632622804753255</v>
      </c>
      <c r="F15" s="19">
        <v>2.237472009542782</v>
      </c>
      <c r="G15" s="19">
        <v>2.846639106641603</v>
      </c>
      <c r="H15" s="19">
        <v>3.32213877839579</v>
      </c>
      <c r="I15" s="19">
        <v>2.240323184272126</v>
      </c>
      <c r="J15" s="19">
        <v>2.000285951263402</v>
      </c>
      <c r="K15" s="19">
        <v>1.718755608276856</v>
      </c>
      <c r="L15" s="19">
        <v>1.918480896959589</v>
      </c>
      <c r="M15" s="19">
        <v>1.81879486024639</v>
      </c>
      <c r="N15" s="19">
        <v>1.701337617744597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657620.33</v>
      </c>
      <c r="C17" s="24">
        <f aca="true" t="shared" si="2" ref="C17:O17">C18+C19+C20+C21+C22+C23</f>
        <v>492014.06</v>
      </c>
      <c r="D17" s="24">
        <f t="shared" si="2"/>
        <v>516804.18000000005</v>
      </c>
      <c r="E17" s="24">
        <f t="shared" si="2"/>
        <v>136100.02</v>
      </c>
      <c r="F17" s="24">
        <f t="shared" si="2"/>
        <v>451219.66</v>
      </c>
      <c r="G17" s="24">
        <f t="shared" si="2"/>
        <v>700414.95</v>
      </c>
      <c r="H17" s="24">
        <f t="shared" si="2"/>
        <v>168052.01</v>
      </c>
      <c r="I17" s="24">
        <f t="shared" si="2"/>
        <v>542175.27</v>
      </c>
      <c r="J17" s="24">
        <f t="shared" si="2"/>
        <v>434014.05</v>
      </c>
      <c r="K17" s="24">
        <f t="shared" si="2"/>
        <v>559642.7999999999</v>
      </c>
      <c r="L17" s="24">
        <f t="shared" si="2"/>
        <v>561234.64</v>
      </c>
      <c r="M17" s="24">
        <f t="shared" si="2"/>
        <v>246188.02</v>
      </c>
      <c r="N17" s="24">
        <f t="shared" si="2"/>
        <v>131043.68999999999</v>
      </c>
      <c r="O17" s="24">
        <f t="shared" si="2"/>
        <v>5596523.679999999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313663.81</v>
      </c>
      <c r="C18" s="22">
        <f t="shared" si="3"/>
        <v>218326.42</v>
      </c>
      <c r="D18" s="22">
        <f t="shared" si="3"/>
        <v>226689.44</v>
      </c>
      <c r="E18" s="22">
        <f t="shared" si="3"/>
        <v>75856.93</v>
      </c>
      <c r="F18" s="22">
        <f t="shared" si="3"/>
        <v>188028.28</v>
      </c>
      <c r="G18" s="22">
        <f t="shared" si="3"/>
        <v>233046.13</v>
      </c>
      <c r="H18" s="22">
        <f t="shared" si="3"/>
        <v>49189.7</v>
      </c>
      <c r="I18" s="22">
        <f t="shared" si="3"/>
        <v>218604.86</v>
      </c>
      <c r="J18" s="22">
        <f t="shared" si="3"/>
        <v>194784.01</v>
      </c>
      <c r="K18" s="22">
        <f t="shared" si="3"/>
        <v>286434.18</v>
      </c>
      <c r="L18" s="22">
        <f t="shared" si="3"/>
        <v>260030.25</v>
      </c>
      <c r="M18" s="22">
        <f t="shared" si="3"/>
        <v>114075.56</v>
      </c>
      <c r="N18" s="22">
        <f t="shared" si="3"/>
        <v>68075.4</v>
      </c>
      <c r="O18" s="27">
        <f aca="true" t="shared" si="4" ref="O18:O23">SUM(B18:N18)</f>
        <v>2446804.9699999997</v>
      </c>
    </row>
    <row r="19" spans="1:23" ht="18.75" customHeight="1">
      <c r="A19" s="26" t="s">
        <v>36</v>
      </c>
      <c r="B19" s="16">
        <f>IF(B15&lt;&gt;0,ROUND((B15-1)*B18,2),0)</f>
        <v>272936.62</v>
      </c>
      <c r="C19" s="22">
        <f aca="true" t="shared" si="5" ref="C19:N19">IF(C15&lt;&gt;0,ROUND((C15-1)*C18,2),0)</f>
        <v>212685.34</v>
      </c>
      <c r="D19" s="22">
        <f t="shared" si="5"/>
        <v>266039.46</v>
      </c>
      <c r="E19" s="22">
        <f t="shared" si="5"/>
        <v>47988.82</v>
      </c>
      <c r="F19" s="22">
        <f t="shared" si="5"/>
        <v>232679.73</v>
      </c>
      <c r="G19" s="22">
        <f t="shared" si="5"/>
        <v>430352.1</v>
      </c>
      <c r="H19" s="22">
        <f t="shared" si="5"/>
        <v>114225.31</v>
      </c>
      <c r="I19" s="22">
        <f t="shared" si="5"/>
        <v>271140.68</v>
      </c>
      <c r="J19" s="22">
        <f t="shared" si="5"/>
        <v>194839.71</v>
      </c>
      <c r="K19" s="22">
        <f t="shared" si="5"/>
        <v>205876.17</v>
      </c>
      <c r="L19" s="22">
        <f t="shared" si="5"/>
        <v>238832.82</v>
      </c>
      <c r="M19" s="22">
        <f t="shared" si="5"/>
        <v>93404.48</v>
      </c>
      <c r="N19" s="22">
        <f t="shared" si="5"/>
        <v>47743.84</v>
      </c>
      <c r="O19" s="27">
        <f t="shared" si="4"/>
        <v>2628745.0799999996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-24587.2</v>
      </c>
      <c r="C25" s="31">
        <f>+C26+C28+C39+C40+C43-C44</f>
        <v>-19518.4</v>
      </c>
      <c r="D25" s="31">
        <f t="shared" si="6"/>
        <v>-16434</v>
      </c>
      <c r="E25" s="31">
        <f t="shared" si="6"/>
        <v>-2574</v>
      </c>
      <c r="F25" s="31">
        <f t="shared" si="6"/>
        <v>-12302.4</v>
      </c>
      <c r="G25" s="31">
        <f t="shared" si="6"/>
        <v>-19514</v>
      </c>
      <c r="H25" s="31">
        <f t="shared" si="6"/>
        <v>-3137.2</v>
      </c>
      <c r="I25" s="31">
        <f t="shared" si="6"/>
        <v>-20935.2</v>
      </c>
      <c r="J25" s="31">
        <f t="shared" si="6"/>
        <v>-16772.8</v>
      </c>
      <c r="K25" s="31">
        <f t="shared" si="6"/>
        <v>-17019.2</v>
      </c>
      <c r="L25" s="31">
        <f t="shared" si="6"/>
        <v>-14524.4</v>
      </c>
      <c r="M25" s="31">
        <f t="shared" si="6"/>
        <v>-5508.8</v>
      </c>
      <c r="N25" s="31">
        <f t="shared" si="6"/>
        <v>-4584.8</v>
      </c>
      <c r="O25" s="31">
        <f t="shared" si="6"/>
        <v>-177412.39999999997</v>
      </c>
    </row>
    <row r="26" spans="1:15" ht="18.75" customHeight="1">
      <c r="A26" s="26" t="s">
        <v>42</v>
      </c>
      <c r="B26" s="32">
        <f>+B27</f>
        <v>-24587.2</v>
      </c>
      <c r="C26" s="32">
        <f>+C27</f>
        <v>-19518.4</v>
      </c>
      <c r="D26" s="32">
        <f aca="true" t="shared" si="7" ref="D26:O26">+D27</f>
        <v>-16434</v>
      </c>
      <c r="E26" s="32">
        <f t="shared" si="7"/>
        <v>-2574</v>
      </c>
      <c r="F26" s="32">
        <f t="shared" si="7"/>
        <v>-12302.4</v>
      </c>
      <c r="G26" s="32">
        <f t="shared" si="7"/>
        <v>-19514</v>
      </c>
      <c r="H26" s="32">
        <f t="shared" si="7"/>
        <v>-3137.2</v>
      </c>
      <c r="I26" s="32">
        <f t="shared" si="7"/>
        <v>-20935.2</v>
      </c>
      <c r="J26" s="32">
        <f t="shared" si="7"/>
        <v>-16772.8</v>
      </c>
      <c r="K26" s="32">
        <f t="shared" si="7"/>
        <v>-17019.2</v>
      </c>
      <c r="L26" s="32">
        <f t="shared" si="7"/>
        <v>-14524.4</v>
      </c>
      <c r="M26" s="32">
        <f t="shared" si="7"/>
        <v>-5508.8</v>
      </c>
      <c r="N26" s="32">
        <f t="shared" si="7"/>
        <v>-4584.8</v>
      </c>
      <c r="O26" s="32">
        <f t="shared" si="7"/>
        <v>-177412.39999999997</v>
      </c>
    </row>
    <row r="27" spans="1:26" ht="18.75" customHeight="1">
      <c r="A27" s="28" t="s">
        <v>43</v>
      </c>
      <c r="B27" s="16">
        <f>ROUND((-B9)*$G$3,2)</f>
        <v>-24587.2</v>
      </c>
      <c r="C27" s="16">
        <f aca="true" t="shared" si="8" ref="C27:N27">ROUND((-C9)*$G$3,2)</f>
        <v>-19518.4</v>
      </c>
      <c r="D27" s="16">
        <f t="shared" si="8"/>
        <v>-16434</v>
      </c>
      <c r="E27" s="16">
        <f t="shared" si="8"/>
        <v>-2574</v>
      </c>
      <c r="F27" s="16">
        <f t="shared" si="8"/>
        <v>-12302.4</v>
      </c>
      <c r="G27" s="16">
        <f t="shared" si="8"/>
        <v>-19514</v>
      </c>
      <c r="H27" s="16">
        <f t="shared" si="8"/>
        <v>-3137.2</v>
      </c>
      <c r="I27" s="16">
        <f t="shared" si="8"/>
        <v>-20935.2</v>
      </c>
      <c r="J27" s="16">
        <f t="shared" si="8"/>
        <v>-16772.8</v>
      </c>
      <c r="K27" s="16">
        <f t="shared" si="8"/>
        <v>-17019.2</v>
      </c>
      <c r="L27" s="16">
        <f t="shared" si="8"/>
        <v>-14524.4</v>
      </c>
      <c r="M27" s="16">
        <f t="shared" si="8"/>
        <v>-5508.8</v>
      </c>
      <c r="N27" s="16">
        <f t="shared" si="8"/>
        <v>-4584.8</v>
      </c>
      <c r="O27" s="33">
        <f aca="true" t="shared" si="9" ref="O27:O44">SUM(B27:N27)</f>
        <v>-177412.39999999997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530000</v>
      </c>
      <c r="L34" s="34">
        <v>480000</v>
      </c>
      <c r="M34" s="34">
        <v>0</v>
      </c>
      <c r="N34" s="34">
        <v>0</v>
      </c>
      <c r="O34" s="34">
        <f t="shared" si="9"/>
        <v>1010000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-530000</v>
      </c>
      <c r="L35" s="34">
        <v>-480000</v>
      </c>
      <c r="M35" s="34">
        <v>0</v>
      </c>
      <c r="N35" s="34">
        <v>0</v>
      </c>
      <c r="O35" s="34">
        <f t="shared" si="9"/>
        <v>-1010000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633033.13</v>
      </c>
      <c r="C42" s="37">
        <f aca="true" t="shared" si="11" ref="C42:N42">+C17+C25</f>
        <v>472495.66</v>
      </c>
      <c r="D42" s="37">
        <f t="shared" si="11"/>
        <v>500370.18000000005</v>
      </c>
      <c r="E42" s="37">
        <f t="shared" si="11"/>
        <v>133526.02</v>
      </c>
      <c r="F42" s="37">
        <f t="shared" si="11"/>
        <v>438917.25999999995</v>
      </c>
      <c r="G42" s="37">
        <f t="shared" si="11"/>
        <v>680900.95</v>
      </c>
      <c r="H42" s="37">
        <f t="shared" si="11"/>
        <v>164914.81</v>
      </c>
      <c r="I42" s="37">
        <f t="shared" si="11"/>
        <v>521240.07</v>
      </c>
      <c r="J42" s="37">
        <f t="shared" si="11"/>
        <v>417241.25</v>
      </c>
      <c r="K42" s="37">
        <f t="shared" si="11"/>
        <v>542623.6</v>
      </c>
      <c r="L42" s="37">
        <f t="shared" si="11"/>
        <v>546710.24</v>
      </c>
      <c r="M42" s="37">
        <f t="shared" si="11"/>
        <v>240679.22</v>
      </c>
      <c r="N42" s="37">
        <f t="shared" si="11"/>
        <v>126458.88999999998</v>
      </c>
      <c r="O42" s="37">
        <f>SUM(B42:N42)</f>
        <v>5419111.279999999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633033.12</v>
      </c>
      <c r="C48" s="52">
        <f t="shared" si="12"/>
        <v>472495.66000000003</v>
      </c>
      <c r="D48" s="52">
        <f t="shared" si="12"/>
        <v>500370.19</v>
      </c>
      <c r="E48" s="52">
        <f t="shared" si="12"/>
        <v>133526.02</v>
      </c>
      <c r="F48" s="52">
        <f t="shared" si="12"/>
        <v>438917.27</v>
      </c>
      <c r="G48" s="52">
        <f t="shared" si="12"/>
        <v>680900.95</v>
      </c>
      <c r="H48" s="52">
        <f t="shared" si="12"/>
        <v>164914.82</v>
      </c>
      <c r="I48" s="52">
        <f t="shared" si="12"/>
        <v>521240.08</v>
      </c>
      <c r="J48" s="52">
        <f t="shared" si="12"/>
        <v>417241.24</v>
      </c>
      <c r="K48" s="52">
        <f t="shared" si="12"/>
        <v>542623.61</v>
      </c>
      <c r="L48" s="52">
        <f t="shared" si="12"/>
        <v>546710.24</v>
      </c>
      <c r="M48" s="52">
        <f t="shared" si="12"/>
        <v>240679.21</v>
      </c>
      <c r="N48" s="52">
        <f t="shared" si="12"/>
        <v>126458.9</v>
      </c>
      <c r="O48" s="37">
        <f t="shared" si="12"/>
        <v>5419111.310000001</v>
      </c>
      <c r="Q48"/>
    </row>
    <row r="49" spans="1:18" ht="18.75" customHeight="1">
      <c r="A49" s="26" t="s">
        <v>61</v>
      </c>
      <c r="B49" s="52">
        <v>531068.57</v>
      </c>
      <c r="C49" s="52">
        <v>371171.89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902240.46</v>
      </c>
      <c r="P49"/>
      <c r="Q49"/>
      <c r="R49" s="44"/>
    </row>
    <row r="50" spans="1:16" ht="18.75" customHeight="1">
      <c r="A50" s="26" t="s">
        <v>62</v>
      </c>
      <c r="B50" s="52">
        <v>101964.55</v>
      </c>
      <c r="C50" s="52">
        <v>101323.77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203288.32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500370.19</v>
      </c>
      <c r="E51" s="53">
        <v>0</v>
      </c>
      <c r="F51" s="53">
        <v>0</v>
      </c>
      <c r="G51" s="53">
        <v>0</v>
      </c>
      <c r="H51" s="52">
        <v>164914.82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665285.01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133526.02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133526.02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438917.27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438917.27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680900.95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680900.95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521240.08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521240.08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417241.24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417241.24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542623.61</v>
      </c>
      <c r="L57" s="32">
        <v>546710.24</v>
      </c>
      <c r="M57" s="53">
        <v>0</v>
      </c>
      <c r="N57" s="53">
        <v>0</v>
      </c>
      <c r="O57" s="37">
        <f t="shared" si="13"/>
        <v>1089333.85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240679.21</v>
      </c>
      <c r="N58" s="53">
        <v>0</v>
      </c>
      <c r="O58" s="37">
        <f t="shared" si="13"/>
        <v>240679.21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126458.9</v>
      </c>
      <c r="O59" s="56">
        <f t="shared" si="13"/>
        <v>126458.9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2020-04-01T19:48:30Z</dcterms:modified>
  <cp:category/>
  <cp:version/>
  <cp:contentType/>
  <cp:contentStatus/>
</cp:coreProperties>
</file>