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<sst xmlns="http://schemas.openxmlformats.org/spreadsheetml/2006/main" count="77" uniqueCount="74">
  <si>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</si>
  <si>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</si>
  <si>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</si>
  <si>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</si>
  <si>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</si>
  <si>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</si>
  <si>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</si>
  <si>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</si>
  <si>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</si>
  <si>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</si>
  <si>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</si>
  <si>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</si>
  <si>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</si>
  <si>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</si>
  <si>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</si>
  <si>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</si>
  <si>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</si>
  <si>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</si>
  <si>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</si>
  <si>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</si>
  <si>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</si>
  <si>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</si>
  <si>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</si>
  <si>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</si>
  <si>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</si>
  <si>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</si>
  <si>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</si>
  <si>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</si>
  <si>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</si>
  <si>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</si>
  <si>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</si>
  <si>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</si>
  <si>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</si>
  <si>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</si>
  <si>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</si>
  <si>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</si>
  <si>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</si>
  <si>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</si>
  <si>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</si>
  <si>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</si>
  <si>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</si>
  <si>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</si>
  <si>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</si>
  <si>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</si>
  <si>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</si>
  <si>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</si>
  <si>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</si>
  <si>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</si>
  <si>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</si>
  <si>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</si>
  <si>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</si>
  <si>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</si>
  <si>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</si>
  <si>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</si>
  <si>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</si>
  <si>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</si>
  <si>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</si>
  <si>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</si>
  <si>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</si>
  <si>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</si>
  <si>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</si>
  <si>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</si>
  <si>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</si>
  <si>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</si>
  <si>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</si>
  <si>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</si>
  <si>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</si>
  <si>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</si>
  <si>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</si>
  <si>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</si>
  <si>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</si>
  <si>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</si>
  <si>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</si>
  <si>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27/03/20 - VENCIMENTO 03/04/20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</si>
</sst>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62</xdr:row>
      <xdr:rowOff>0</xdr:rowOff>
    </xdr:from>
    <xdr:to>
      <xdr:col>12</xdr:col>
      <xdr:colOff>914400</xdr:colOff>
      <xdr:row>63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40650" y="14954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914400</xdr:colOff>
      <xdr:row>63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64625" y="14954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1</v>
      </c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3</v>
      </c>
    </row>
    <row r="5" spans="1:15" ht="42" customHeight="1">
      <c r="A5" s="64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4"/>
    </row>
    <row r="6" spans="1:15" ht="20.25" customHeight="1">
      <c r="A6" s="64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4"/>
    </row>
    <row r="7" spans="1:26" ht="18.75" customHeight="1">
      <c r="A7" s="8" t="s">
        <v>27</v>
      </c>
      <c r="B7" s="9">
        <f aca="true" t="shared" si="0" ref="B7:O7">B8+B11</f>
        <v>152175</v>
      </c>
      <c r="C7" s="9">
        <f t="shared" si="0"/>
        <v>102203</v>
      </c>
      <c r="D7" s="9">
        <f t="shared" si="0"/>
        <v>122898</v>
      </c>
      <c r="E7" s="9">
        <f t="shared" si="0"/>
        <v>21874</v>
      </c>
      <c r="F7" s="9">
        <f t="shared" si="0"/>
        <v>83215</v>
      </c>
      <c r="G7" s="9">
        <f t="shared" si="0"/>
        <v>126021</v>
      </c>
      <c r="H7" s="9">
        <f t="shared" si="0"/>
        <v>19263</v>
      </c>
      <c r="I7" s="9">
        <f t="shared" si="0"/>
        <v>96979</v>
      </c>
      <c r="J7" s="9">
        <f t="shared" si="0"/>
        <v>91662</v>
      </c>
      <c r="K7" s="9">
        <f t="shared" si="0"/>
        <v>136619</v>
      </c>
      <c r="L7" s="9">
        <f t="shared" si="0"/>
        <v>109672</v>
      </c>
      <c r="M7" s="9">
        <f t="shared" si="0"/>
        <v>41109</v>
      </c>
      <c r="N7" s="9">
        <f t="shared" si="0"/>
        <v>27973</v>
      </c>
      <c r="O7" s="9">
        <f t="shared" si="0"/>
        <v>1131663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6673</v>
      </c>
      <c r="C8" s="11">
        <f t="shared" si="1"/>
        <v>5473</v>
      </c>
      <c r="D8" s="11">
        <f t="shared" si="1"/>
        <v>4532</v>
      </c>
      <c r="E8" s="11">
        <f t="shared" si="1"/>
        <v>565</v>
      </c>
      <c r="F8" s="11">
        <f t="shared" si="1"/>
        <v>2962</v>
      </c>
      <c r="G8" s="11">
        <f t="shared" si="1"/>
        <v>5058</v>
      </c>
      <c r="H8" s="11">
        <f t="shared" si="1"/>
        <v>869</v>
      </c>
      <c r="I8" s="11">
        <f t="shared" si="1"/>
        <v>5190</v>
      </c>
      <c r="J8" s="11">
        <f t="shared" si="1"/>
        <v>4430</v>
      </c>
      <c r="K8" s="11">
        <f t="shared" si="1"/>
        <v>4402</v>
      </c>
      <c r="L8" s="11">
        <f t="shared" si="1"/>
        <v>3728</v>
      </c>
      <c r="M8" s="11">
        <f t="shared" si="1"/>
        <v>1449</v>
      </c>
      <c r="N8" s="11">
        <f t="shared" si="1"/>
        <v>1283</v>
      </c>
      <c r="O8" s="11">
        <f t="shared" si="1"/>
        <v>46614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6673</v>
      </c>
      <c r="C9" s="11">
        <v>5473</v>
      </c>
      <c r="D9" s="11">
        <v>4532</v>
      </c>
      <c r="E9" s="11">
        <v>565</v>
      </c>
      <c r="F9" s="11">
        <v>2962</v>
      </c>
      <c r="G9" s="11">
        <v>5058</v>
      </c>
      <c r="H9" s="11">
        <v>867</v>
      </c>
      <c r="I9" s="11">
        <v>5190</v>
      </c>
      <c r="J9" s="11">
        <v>4430</v>
      </c>
      <c r="K9" s="11">
        <v>4399</v>
      </c>
      <c r="L9" s="11">
        <v>3728</v>
      </c>
      <c r="M9" s="11">
        <v>1445</v>
      </c>
      <c r="N9" s="11">
        <v>1283</v>
      </c>
      <c r="O9" s="11">
        <f>SUM(B9:N9)</f>
        <v>46605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145502</v>
      </c>
      <c r="C11" s="13">
        <v>96730</v>
      </c>
      <c r="D11" s="13">
        <v>118366</v>
      </c>
      <c r="E11" s="13">
        <v>21309</v>
      </c>
      <c r="F11" s="13">
        <v>80253</v>
      </c>
      <c r="G11" s="13">
        <v>120963</v>
      </c>
      <c r="H11" s="13">
        <v>18394</v>
      </c>
      <c r="I11" s="13">
        <v>91789</v>
      </c>
      <c r="J11" s="13">
        <v>87232</v>
      </c>
      <c r="K11" s="13">
        <v>132217</v>
      </c>
      <c r="L11" s="13">
        <v>105944</v>
      </c>
      <c r="M11" s="13">
        <v>39660</v>
      </c>
      <c r="N11" s="13">
        <v>26690</v>
      </c>
      <c r="O11" s="11">
        <f>SUM(B11:N11)</f>
        <v>1085049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1.839912540047573</v>
      </c>
      <c r="C15" s="19">
        <v>1.906060891513842</v>
      </c>
      <c r="D15" s="19">
        <v>2.095115033165668</v>
      </c>
      <c r="E15" s="19">
        <v>1.722560247988735</v>
      </c>
      <c r="F15" s="19">
        <v>2.314591711863268</v>
      </c>
      <c r="G15" s="19">
        <v>2.912209299408648</v>
      </c>
      <c r="H15" s="19">
        <v>3.442133419325299</v>
      </c>
      <c r="I15" s="19">
        <v>2.339726651848101</v>
      </c>
      <c r="J15" s="19">
        <v>1.976666921339483</v>
      </c>
      <c r="K15" s="19">
        <v>1.769784709909886</v>
      </c>
      <c r="L15" s="19">
        <v>1.972739211360595</v>
      </c>
      <c r="M15" s="19">
        <v>1.866037217447237</v>
      </c>
      <c r="N15" s="19">
        <v>1.686072405190214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696570.64</v>
      </c>
      <c r="C17" s="24">
        <f aca="true" t="shared" si="2" ref="C17:O17">C18+C19+C20+C21+C22+C23</f>
        <v>510515.16</v>
      </c>
      <c r="D17" s="24">
        <f t="shared" si="2"/>
        <v>545019.83</v>
      </c>
      <c r="E17" s="24">
        <f t="shared" si="2"/>
        <v>142666.03000000003</v>
      </c>
      <c r="F17" s="24">
        <f t="shared" si="2"/>
        <v>482025.07</v>
      </c>
      <c r="G17" s="24">
        <f t="shared" si="2"/>
        <v>744261.51</v>
      </c>
      <c r="H17" s="24">
        <f t="shared" si="2"/>
        <v>175964.61</v>
      </c>
      <c r="I17" s="24">
        <f t="shared" si="2"/>
        <v>571859.18</v>
      </c>
      <c r="J17" s="24">
        <f t="shared" si="2"/>
        <v>461859.24000000005</v>
      </c>
      <c r="K17" s="24">
        <f t="shared" si="2"/>
        <v>594281.33</v>
      </c>
      <c r="L17" s="24">
        <f t="shared" si="2"/>
        <v>599016.6699999999</v>
      </c>
      <c r="M17" s="24">
        <f t="shared" si="2"/>
        <v>258523.13</v>
      </c>
      <c r="N17" s="24">
        <f t="shared" si="2"/>
        <v>137361.65000000002</v>
      </c>
      <c r="O17" s="24">
        <f t="shared" si="2"/>
        <v>5919924.05</v>
      </c>
      <c r="Q17" s="25"/>
      <c r="R17" s="60"/>
      <c r="S17" s="60"/>
      <c r="T17" s="60"/>
      <c r="U17" s="60"/>
      <c r="V17" s="60"/>
      <c r="W17" s="60"/>
    </row>
    <row r="18" spans="1:15" ht="18.75" customHeight="1">
      <c r="A18" s="26" t="s">
        <v>35</v>
      </c>
      <c r="B18" s="22">
        <f aca="true" t="shared" si="3" ref="B18:N18">ROUND(B13*B7,2)</f>
        <v>339989.39</v>
      </c>
      <c r="C18" s="22">
        <f t="shared" si="3"/>
        <v>235833.42</v>
      </c>
      <c r="D18" s="22">
        <f t="shared" si="3"/>
        <v>248647.23</v>
      </c>
      <c r="E18" s="22">
        <f t="shared" si="3"/>
        <v>75708.1</v>
      </c>
      <c r="F18" s="22">
        <f t="shared" si="3"/>
        <v>195072.6</v>
      </c>
      <c r="G18" s="22">
        <f t="shared" si="3"/>
        <v>242855.07</v>
      </c>
      <c r="H18" s="22">
        <f t="shared" si="3"/>
        <v>49773.67</v>
      </c>
      <c r="I18" s="22">
        <f t="shared" si="3"/>
        <v>222004.33</v>
      </c>
      <c r="J18" s="22">
        <f t="shared" si="3"/>
        <v>211198.41</v>
      </c>
      <c r="K18" s="22">
        <f t="shared" si="3"/>
        <v>297747.45</v>
      </c>
      <c r="L18" s="22">
        <f t="shared" si="3"/>
        <v>272030.43</v>
      </c>
      <c r="M18" s="22">
        <f t="shared" si="3"/>
        <v>117797.84</v>
      </c>
      <c r="N18" s="22">
        <f t="shared" si="3"/>
        <v>72438.88</v>
      </c>
      <c r="O18" s="27">
        <f aca="true" t="shared" si="4" ref="O18:O23">SUM(B18:N18)</f>
        <v>2581096.82</v>
      </c>
    </row>
    <row r="19" spans="1:23" ht="18.75" customHeight="1">
      <c r="A19" s="26" t="s">
        <v>36</v>
      </c>
      <c r="B19" s="16">
        <f>IF(B15&lt;&gt;0,ROUND((B15-1)*B18,2),0)</f>
        <v>285561.35</v>
      </c>
      <c r="C19" s="22">
        <f aca="true" t="shared" si="5" ref="C19:N19">IF(C15&lt;&gt;0,ROUND((C15-1)*C18,2),0)</f>
        <v>213679.44</v>
      </c>
      <c r="D19" s="22">
        <f t="shared" si="5"/>
        <v>272297.32</v>
      </c>
      <c r="E19" s="22">
        <f t="shared" si="5"/>
        <v>54703.66</v>
      </c>
      <c r="F19" s="22">
        <f t="shared" si="5"/>
        <v>256440.82</v>
      </c>
      <c r="G19" s="22">
        <f t="shared" si="5"/>
        <v>464389.72</v>
      </c>
      <c r="H19" s="22">
        <f t="shared" si="5"/>
        <v>121553.94</v>
      </c>
      <c r="I19" s="22">
        <f t="shared" si="5"/>
        <v>297425.12</v>
      </c>
      <c r="J19" s="22">
        <f t="shared" si="5"/>
        <v>206270.5</v>
      </c>
      <c r="K19" s="22">
        <f t="shared" si="5"/>
        <v>229201.43</v>
      </c>
      <c r="L19" s="22">
        <f t="shared" si="5"/>
        <v>264614.67</v>
      </c>
      <c r="M19" s="22">
        <f t="shared" si="5"/>
        <v>102017.31</v>
      </c>
      <c r="N19" s="22">
        <f t="shared" si="5"/>
        <v>49698.32</v>
      </c>
      <c r="O19" s="27">
        <f t="shared" si="4"/>
        <v>2817853.6</v>
      </c>
      <c r="W19" s="61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-29361.2</v>
      </c>
      <c r="C25" s="31">
        <f>+C26+C28+C39+C40+C43-C44</f>
        <v>-24081.2</v>
      </c>
      <c r="D25" s="31">
        <f t="shared" si="6"/>
        <v>-19940.8</v>
      </c>
      <c r="E25" s="31">
        <f t="shared" si="6"/>
        <v>-2486</v>
      </c>
      <c r="F25" s="31">
        <f t="shared" si="6"/>
        <v>-13032.8</v>
      </c>
      <c r="G25" s="31">
        <f t="shared" si="6"/>
        <v>-22255.2</v>
      </c>
      <c r="H25" s="31">
        <f t="shared" si="6"/>
        <v>-3814.8</v>
      </c>
      <c r="I25" s="31">
        <f t="shared" si="6"/>
        <v>-22836</v>
      </c>
      <c r="J25" s="31">
        <f t="shared" si="6"/>
        <v>-19492</v>
      </c>
      <c r="K25" s="31">
        <f t="shared" si="6"/>
        <v>-561891.3900000001</v>
      </c>
      <c r="L25" s="31">
        <f t="shared" si="6"/>
        <v>-566513.27</v>
      </c>
      <c r="M25" s="31">
        <f t="shared" si="6"/>
        <v>-6358</v>
      </c>
      <c r="N25" s="31">
        <f t="shared" si="6"/>
        <v>-5645.2</v>
      </c>
      <c r="O25" s="31">
        <f t="shared" si="6"/>
        <v>-1297707.86</v>
      </c>
    </row>
    <row r="26" spans="1:15" ht="18.75" customHeight="1">
      <c r="A26" s="26" t="s">
        <v>42</v>
      </c>
      <c r="B26" s="32">
        <f>+B27</f>
        <v>-29361.2</v>
      </c>
      <c r="C26" s="32">
        <f>+C27</f>
        <v>-24081.2</v>
      </c>
      <c r="D26" s="32">
        <f aca="true" t="shared" si="7" ref="D26:O26">+D27</f>
        <v>-19940.8</v>
      </c>
      <c r="E26" s="32">
        <f t="shared" si="7"/>
        <v>-2486</v>
      </c>
      <c r="F26" s="32">
        <f t="shared" si="7"/>
        <v>-13032.8</v>
      </c>
      <c r="G26" s="32">
        <f t="shared" si="7"/>
        <v>-22255.2</v>
      </c>
      <c r="H26" s="32">
        <f t="shared" si="7"/>
        <v>-3814.8</v>
      </c>
      <c r="I26" s="32">
        <f t="shared" si="7"/>
        <v>-22836</v>
      </c>
      <c r="J26" s="32">
        <f t="shared" si="7"/>
        <v>-19492</v>
      </c>
      <c r="K26" s="32">
        <f t="shared" si="7"/>
        <v>-19355.6</v>
      </c>
      <c r="L26" s="32">
        <f t="shared" si="7"/>
        <v>-16403.2</v>
      </c>
      <c r="M26" s="32">
        <f t="shared" si="7"/>
        <v>-6358</v>
      </c>
      <c r="N26" s="32">
        <f t="shared" si="7"/>
        <v>-5645.2</v>
      </c>
      <c r="O26" s="32">
        <f t="shared" si="7"/>
        <v>-205062.00000000003</v>
      </c>
    </row>
    <row r="27" spans="1:26" ht="18.75" customHeight="1">
      <c r="A27" s="28" t="s">
        <v>43</v>
      </c>
      <c r="B27" s="16">
        <f>ROUND((-B9)*$G$3,2)</f>
        <v>-29361.2</v>
      </c>
      <c r="C27" s="16">
        <f aca="true" t="shared" si="8" ref="C27:N27">ROUND((-C9)*$G$3,2)</f>
        <v>-24081.2</v>
      </c>
      <c r="D27" s="16">
        <f t="shared" si="8"/>
        <v>-19940.8</v>
      </c>
      <c r="E27" s="16">
        <f t="shared" si="8"/>
        <v>-2486</v>
      </c>
      <c r="F27" s="16">
        <f t="shared" si="8"/>
        <v>-13032.8</v>
      </c>
      <c r="G27" s="16">
        <f t="shared" si="8"/>
        <v>-22255.2</v>
      </c>
      <c r="H27" s="16">
        <f t="shared" si="8"/>
        <v>-3814.8</v>
      </c>
      <c r="I27" s="16">
        <f t="shared" si="8"/>
        <v>-22836</v>
      </c>
      <c r="J27" s="16">
        <f t="shared" si="8"/>
        <v>-19492</v>
      </c>
      <c r="K27" s="16">
        <f t="shared" si="8"/>
        <v>-19355.6</v>
      </c>
      <c r="L27" s="16">
        <f t="shared" si="8"/>
        <v>-16403.2</v>
      </c>
      <c r="M27" s="16">
        <f t="shared" si="8"/>
        <v>-6358</v>
      </c>
      <c r="N27" s="16">
        <f t="shared" si="8"/>
        <v>-5645.2</v>
      </c>
      <c r="O27" s="33">
        <f aca="true" t="shared" si="9" ref="O27:O44">SUM(B27:N27)</f>
        <v>-205062.00000000003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-1128000</v>
      </c>
      <c r="L28" s="32">
        <f t="shared" si="10"/>
        <v>-1026000</v>
      </c>
      <c r="M28" s="32">
        <f t="shared" si="10"/>
        <v>0</v>
      </c>
      <c r="N28" s="32">
        <f t="shared" si="10"/>
        <v>0</v>
      </c>
      <c r="O28" s="32">
        <f t="shared" si="10"/>
        <v>-2154000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-1128000</v>
      </c>
      <c r="L35" s="34">
        <v>-1026000</v>
      </c>
      <c r="M35" s="34">
        <v>0</v>
      </c>
      <c r="N35" s="34">
        <v>0</v>
      </c>
      <c r="O35" s="34">
        <f t="shared" si="9"/>
        <v>-2154000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667209.4400000001</v>
      </c>
      <c r="C42" s="37">
        <f aca="true" t="shared" si="11" ref="C42:N42">+C17+C25</f>
        <v>486433.95999999996</v>
      </c>
      <c r="D42" s="37">
        <f t="shared" si="11"/>
        <v>525079.0299999999</v>
      </c>
      <c r="E42" s="37">
        <f t="shared" si="11"/>
        <v>140180.03000000003</v>
      </c>
      <c r="F42" s="37">
        <f t="shared" si="11"/>
        <v>468992.27</v>
      </c>
      <c r="G42" s="37">
        <f t="shared" si="11"/>
        <v>722006.31</v>
      </c>
      <c r="H42" s="37">
        <f t="shared" si="11"/>
        <v>172149.81</v>
      </c>
      <c r="I42" s="37">
        <f t="shared" si="11"/>
        <v>549023.18</v>
      </c>
      <c r="J42" s="37">
        <f t="shared" si="11"/>
        <v>442367.24000000005</v>
      </c>
      <c r="K42" s="37">
        <f t="shared" si="11"/>
        <v>32389.939999999828</v>
      </c>
      <c r="L42" s="37">
        <f t="shared" si="11"/>
        <v>32503.399999999907</v>
      </c>
      <c r="M42" s="37">
        <f t="shared" si="11"/>
        <v>252165.13</v>
      </c>
      <c r="N42" s="37">
        <f t="shared" si="11"/>
        <v>131716.45</v>
      </c>
      <c r="O42" s="37">
        <f>SUM(B42:N42)</f>
        <v>4622216.1899999995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-585464.21</v>
      </c>
      <c r="L44" s="34">
        <v>-475889.93</v>
      </c>
      <c r="M44" s="34">
        <v>0</v>
      </c>
      <c r="N44" s="34">
        <v>0</v>
      </c>
      <c r="O44" s="16">
        <f t="shared" si="9"/>
        <v>-1061354.14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667209.43</v>
      </c>
      <c r="C48" s="52">
        <f t="shared" si="12"/>
        <v>486433.96</v>
      </c>
      <c r="D48" s="52">
        <f t="shared" si="12"/>
        <v>525079.04</v>
      </c>
      <c r="E48" s="52">
        <f t="shared" si="12"/>
        <v>140180.04</v>
      </c>
      <c r="F48" s="52">
        <f t="shared" si="12"/>
        <v>468992.28</v>
      </c>
      <c r="G48" s="52">
        <f t="shared" si="12"/>
        <v>722006.31</v>
      </c>
      <c r="H48" s="52">
        <f t="shared" si="12"/>
        <v>172149.8</v>
      </c>
      <c r="I48" s="52">
        <f t="shared" si="12"/>
        <v>549023.17</v>
      </c>
      <c r="J48" s="52">
        <f t="shared" si="12"/>
        <v>442367.25</v>
      </c>
      <c r="K48" s="52">
        <f t="shared" si="12"/>
        <v>32389.94</v>
      </c>
      <c r="L48" s="52">
        <f t="shared" si="12"/>
        <v>32503.39</v>
      </c>
      <c r="M48" s="52">
        <f t="shared" si="12"/>
        <v>252165.13</v>
      </c>
      <c r="N48" s="52">
        <f t="shared" si="12"/>
        <v>131716.45</v>
      </c>
      <c r="O48" s="37">
        <f t="shared" si="12"/>
        <v>4622216.19</v>
      </c>
      <c r="Q48"/>
    </row>
    <row r="49" spans="1:18" ht="18.75" customHeight="1">
      <c r="A49" s="26" t="s">
        <v>61</v>
      </c>
      <c r="B49" s="52">
        <v>559434.9</v>
      </c>
      <c r="C49" s="52">
        <v>381904.38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941339.28</v>
      </c>
      <c r="P49"/>
      <c r="Q49"/>
      <c r="R49" s="44"/>
    </row>
    <row r="50" spans="1:16" ht="18.75" customHeight="1">
      <c r="A50" s="26" t="s">
        <v>62</v>
      </c>
      <c r="B50" s="52">
        <v>107774.53</v>
      </c>
      <c r="C50" s="52">
        <v>104529.58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212304.11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525079.04</v>
      </c>
      <c r="E51" s="53">
        <v>0</v>
      </c>
      <c r="F51" s="53">
        <v>0</v>
      </c>
      <c r="G51" s="53">
        <v>0</v>
      </c>
      <c r="H51" s="52">
        <v>172149.8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697228.8400000001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140180.04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140180.04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468992.28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468992.28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722006.31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722006.31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549023.17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549023.17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442367.25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442367.25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32389.94</v>
      </c>
      <c r="L57" s="32">
        <v>32503.39</v>
      </c>
      <c r="M57" s="53">
        <v>0</v>
      </c>
      <c r="N57" s="53">
        <v>0</v>
      </c>
      <c r="O57" s="37">
        <f t="shared" si="13"/>
        <v>64893.33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252165.13</v>
      </c>
      <c r="N58" s="53">
        <v>0</v>
      </c>
      <c r="O58" s="37">
        <f t="shared" si="13"/>
        <v>252165.13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131716.45</v>
      </c>
      <c r="O59" s="56">
        <f t="shared" si="13"/>
        <v>131716.45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2" ht="14.25">
      <c r="B65"/>
      <c r="C65"/>
      <c r="D65"/>
      <c r="E65"/>
      <c r="F65"/>
      <c r="G65"/>
      <c r="H65"/>
      <c r="I65"/>
      <c r="J65"/>
      <c r="K65" s="66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2020-04-03T19:20:10Z</dcterms:modified>
  <cp:category/>
  <cp:version/>
  <cp:contentType/>
  <cp:contentStatus/>
</cp:coreProperties>
</file>