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<sst xmlns="http://schemas.openxmlformats.org/spreadsheetml/2006/main" count="77" uniqueCount="74">
  <si>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</si>
  <si>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</si>
  <si>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</si>
  <si>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</si>
  <si>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</si>
  <si>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</si>
  <si>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</si>
  <si>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</si>
  <si>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</si>
  <si>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</si>
  <si>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</si>
  <si>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</si>
  <si>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</si>
  <si>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</si>
  <si>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</si>
  <si>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</si>
  <si>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</si>
  <si>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</si>
  <si>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</si>
  <si>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</si>
  <si>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</si>
  <si>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</si>
  <si>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</si>
  <si>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</si>
  <si>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</si>
  <si>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</si>
  <si>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</si>
  <si>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</si>
  <si>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</si>
  <si>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</si>
  <si>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</si>
  <si>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</si>
  <si>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</si>
  <si>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</si>
  <si>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</si>
  <si>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</si>
  <si>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</si>
  <si>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</si>
  <si>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</si>
  <si>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</si>
  <si>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</si>
  <si>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</si>
  <si>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</si>
  <si>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</si>
  <si>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</si>
  <si>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</si>
  <si>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</si>
  <si>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</si>
  <si>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</si>
  <si>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</si>
  <si>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</si>
  <si>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</si>
  <si>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</si>
  <si>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</si>
  <si>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</si>
  <si>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</si>
  <si>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</si>
  <si>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</si>
  <si>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</si>
  <si>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</si>
  <si>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</si>
  <si>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</si>
  <si>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</si>
  <si>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</si>
  <si>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</si>
  <si>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</si>
  <si>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</si>
  <si>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</si>
  <si>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</si>
  <si>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</si>
  <si>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</si>
  <si>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</si>
  <si>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</si>
  <si>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28/03/20 - VENCIMENTO 03/04/20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</si>
</sst>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100292</v>
      </c>
      <c r="C7" s="9">
        <f t="shared" si="0"/>
        <v>70112</v>
      </c>
      <c r="D7" s="9">
        <f t="shared" si="0"/>
        <v>84999</v>
      </c>
      <c r="E7" s="9">
        <f t="shared" si="0"/>
        <v>14695</v>
      </c>
      <c r="F7" s="9">
        <f t="shared" si="0"/>
        <v>52124</v>
      </c>
      <c r="G7" s="9">
        <f t="shared" si="0"/>
        <v>83592</v>
      </c>
      <c r="H7" s="9">
        <f t="shared" si="0"/>
        <v>10303</v>
      </c>
      <c r="I7" s="9">
        <f t="shared" si="0"/>
        <v>62738</v>
      </c>
      <c r="J7" s="9">
        <f t="shared" si="0"/>
        <v>60914</v>
      </c>
      <c r="K7" s="9">
        <f t="shared" si="0"/>
        <v>93415</v>
      </c>
      <c r="L7" s="9">
        <f t="shared" si="0"/>
        <v>77207</v>
      </c>
      <c r="M7" s="9">
        <f t="shared" si="0"/>
        <v>27183</v>
      </c>
      <c r="N7" s="9">
        <f t="shared" si="0"/>
        <v>17162</v>
      </c>
      <c r="O7" s="9">
        <f t="shared" si="0"/>
        <v>754736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5039</v>
      </c>
      <c r="C8" s="11">
        <f t="shared" si="1"/>
        <v>4041</v>
      </c>
      <c r="D8" s="11">
        <f t="shared" si="1"/>
        <v>3628</v>
      </c>
      <c r="E8" s="11">
        <f t="shared" si="1"/>
        <v>489</v>
      </c>
      <c r="F8" s="11">
        <f t="shared" si="1"/>
        <v>2238</v>
      </c>
      <c r="G8" s="11">
        <f t="shared" si="1"/>
        <v>3820</v>
      </c>
      <c r="H8" s="11">
        <f t="shared" si="1"/>
        <v>460</v>
      </c>
      <c r="I8" s="11">
        <f t="shared" si="1"/>
        <v>3810</v>
      </c>
      <c r="J8" s="11">
        <f t="shared" si="1"/>
        <v>3416</v>
      </c>
      <c r="K8" s="11">
        <f t="shared" si="1"/>
        <v>3505</v>
      </c>
      <c r="L8" s="11">
        <f t="shared" si="1"/>
        <v>3155</v>
      </c>
      <c r="M8" s="11">
        <f t="shared" si="1"/>
        <v>1088</v>
      </c>
      <c r="N8" s="11">
        <f t="shared" si="1"/>
        <v>811</v>
      </c>
      <c r="O8" s="11">
        <f t="shared" si="1"/>
        <v>35500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5039</v>
      </c>
      <c r="C9" s="11">
        <v>4041</v>
      </c>
      <c r="D9" s="11">
        <v>3628</v>
      </c>
      <c r="E9" s="11">
        <v>489</v>
      </c>
      <c r="F9" s="11">
        <v>2238</v>
      </c>
      <c r="G9" s="11">
        <v>3820</v>
      </c>
      <c r="H9" s="11">
        <v>458</v>
      </c>
      <c r="I9" s="11">
        <v>3809</v>
      </c>
      <c r="J9" s="11">
        <v>3416</v>
      </c>
      <c r="K9" s="11">
        <v>3504</v>
      </c>
      <c r="L9" s="11">
        <v>3155</v>
      </c>
      <c r="M9" s="11">
        <v>1087</v>
      </c>
      <c r="N9" s="11">
        <v>811</v>
      </c>
      <c r="O9" s="11">
        <f>SUM(B9:N9)</f>
        <v>35495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1</v>
      </c>
      <c r="J10" s="13">
        <v>0</v>
      </c>
      <c r="K10" s="13">
        <v>1</v>
      </c>
      <c r="L10" s="13">
        <v>0</v>
      </c>
      <c r="M10" s="13">
        <v>1</v>
      </c>
      <c r="N10" s="13">
        <v>0</v>
      </c>
      <c r="O10" s="11">
        <f>SUM(B10:N10)</f>
        <v>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95253</v>
      </c>
      <c r="C11" s="13">
        <v>66071</v>
      </c>
      <c r="D11" s="13">
        <v>81371</v>
      </c>
      <c r="E11" s="13">
        <v>14206</v>
      </c>
      <c r="F11" s="13">
        <v>49886</v>
      </c>
      <c r="G11" s="13">
        <v>79772</v>
      </c>
      <c r="H11" s="13">
        <v>9843</v>
      </c>
      <c r="I11" s="13">
        <v>58928</v>
      </c>
      <c r="J11" s="13">
        <v>57498</v>
      </c>
      <c r="K11" s="13">
        <v>89910</v>
      </c>
      <c r="L11" s="13">
        <v>74052</v>
      </c>
      <c r="M11" s="13">
        <v>26095</v>
      </c>
      <c r="N11" s="13">
        <v>16351</v>
      </c>
      <c r="O11" s="11">
        <f>SUM(B11:N11)</f>
        <v>719236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1.839912540047573</v>
      </c>
      <c r="C15" s="19">
        <v>1.906060891513842</v>
      </c>
      <c r="D15" s="19">
        <v>2.095115033165668</v>
      </c>
      <c r="E15" s="19">
        <v>1.722560247988735</v>
      </c>
      <c r="F15" s="19">
        <v>2.314591711863268</v>
      </c>
      <c r="G15" s="19">
        <v>2.912209299408648</v>
      </c>
      <c r="H15" s="19">
        <v>3.442133419325299</v>
      </c>
      <c r="I15" s="19">
        <v>2.339726651848101</v>
      </c>
      <c r="J15" s="19">
        <v>1.976666921339483</v>
      </c>
      <c r="K15" s="19">
        <v>1.769784709909886</v>
      </c>
      <c r="L15" s="19">
        <v>1.972739211360595</v>
      </c>
      <c r="M15" s="19">
        <v>1.866037217447237</v>
      </c>
      <c r="N15" s="19">
        <v>1.686072405190214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483293.49999999994</v>
      </c>
      <c r="C17" s="24">
        <f aca="true" t="shared" si="2" ref="C17:O17">C18+C19+C20+C21+C22+C23</f>
        <v>369371.38999999996</v>
      </c>
      <c r="D17" s="24">
        <f t="shared" si="2"/>
        <v>384372.17000000004</v>
      </c>
      <c r="E17" s="24">
        <f t="shared" si="2"/>
        <v>99865.16999999998</v>
      </c>
      <c r="F17" s="24">
        <f t="shared" si="2"/>
        <v>313329.48</v>
      </c>
      <c r="G17" s="24">
        <f t="shared" si="2"/>
        <v>506144.92</v>
      </c>
      <c r="H17" s="24">
        <f t="shared" si="2"/>
        <v>96273.2</v>
      </c>
      <c r="I17" s="24">
        <f t="shared" si="2"/>
        <v>388460.87</v>
      </c>
      <c r="J17" s="24">
        <f t="shared" si="2"/>
        <v>321819.39</v>
      </c>
      <c r="K17" s="24">
        <f t="shared" si="2"/>
        <v>427640.52999999997</v>
      </c>
      <c r="L17" s="24">
        <f t="shared" si="2"/>
        <v>440159.49</v>
      </c>
      <c r="M17" s="24">
        <f t="shared" si="2"/>
        <v>184059.01</v>
      </c>
      <c r="N17" s="24">
        <f t="shared" si="2"/>
        <v>90158.09</v>
      </c>
      <c r="O17" s="24">
        <f t="shared" si="2"/>
        <v>4104947.2100000004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224072.39</v>
      </c>
      <c r="C18" s="22">
        <f t="shared" si="3"/>
        <v>161783.44</v>
      </c>
      <c r="D18" s="22">
        <f t="shared" si="3"/>
        <v>171969.98</v>
      </c>
      <c r="E18" s="22">
        <f t="shared" si="3"/>
        <v>50860.86</v>
      </c>
      <c r="F18" s="22">
        <f t="shared" si="3"/>
        <v>122189.08</v>
      </c>
      <c r="G18" s="22">
        <f t="shared" si="3"/>
        <v>161090.14</v>
      </c>
      <c r="H18" s="22">
        <f t="shared" si="3"/>
        <v>26621.92</v>
      </c>
      <c r="I18" s="22">
        <f t="shared" si="3"/>
        <v>143619.83</v>
      </c>
      <c r="J18" s="22">
        <f t="shared" si="3"/>
        <v>140351.95</v>
      </c>
      <c r="K18" s="22">
        <f t="shared" si="3"/>
        <v>203588.65</v>
      </c>
      <c r="L18" s="22">
        <f t="shared" si="3"/>
        <v>191504.24</v>
      </c>
      <c r="M18" s="22">
        <f t="shared" si="3"/>
        <v>77892.89</v>
      </c>
      <c r="N18" s="22">
        <f t="shared" si="3"/>
        <v>44442.72</v>
      </c>
      <c r="O18" s="27">
        <f aca="true" t="shared" si="4" ref="O18:O23">SUM(B18:N18)</f>
        <v>1719988.0899999999</v>
      </c>
    </row>
    <row r="19" spans="1:23" ht="18.75" customHeight="1">
      <c r="A19" s="26" t="s">
        <v>36</v>
      </c>
      <c r="B19" s="16">
        <f>IF(B15&lt;&gt;0,ROUND((B15-1)*B18,2),0)</f>
        <v>188201.21</v>
      </c>
      <c r="C19" s="22">
        <f aca="true" t="shared" si="5" ref="C19:N19">IF(C15&lt;&gt;0,ROUND((C15-1)*C18,2),0)</f>
        <v>146585.65</v>
      </c>
      <c r="D19" s="22">
        <f t="shared" si="5"/>
        <v>188326.91</v>
      </c>
      <c r="E19" s="22">
        <f t="shared" si="5"/>
        <v>36750.04</v>
      </c>
      <c r="F19" s="22">
        <f t="shared" si="5"/>
        <v>160628.75</v>
      </c>
      <c r="G19" s="22">
        <f t="shared" si="5"/>
        <v>308038.06</v>
      </c>
      <c r="H19" s="22">
        <f t="shared" si="5"/>
        <v>65014.28</v>
      </c>
      <c r="I19" s="22">
        <f t="shared" si="5"/>
        <v>192411.31</v>
      </c>
      <c r="J19" s="22">
        <f t="shared" si="5"/>
        <v>137077.11</v>
      </c>
      <c r="K19" s="22">
        <f t="shared" si="5"/>
        <v>156719.43</v>
      </c>
      <c r="L19" s="22">
        <f t="shared" si="5"/>
        <v>186283.68</v>
      </c>
      <c r="M19" s="22">
        <f t="shared" si="5"/>
        <v>67458.14</v>
      </c>
      <c r="N19" s="22">
        <f t="shared" si="5"/>
        <v>30490.92</v>
      </c>
      <c r="O19" s="27">
        <f t="shared" si="4"/>
        <v>1863985.49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14039.7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270520.81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-22171.6</v>
      </c>
      <c r="C25" s="31">
        <f>+C26+C28+C39+C40+C43-C44</f>
        <v>-17780.4</v>
      </c>
      <c r="D25" s="31">
        <f t="shared" si="6"/>
        <v>-15963.2</v>
      </c>
      <c r="E25" s="31">
        <f t="shared" si="6"/>
        <v>-2151.6</v>
      </c>
      <c r="F25" s="31">
        <f t="shared" si="6"/>
        <v>-9847.2</v>
      </c>
      <c r="G25" s="31">
        <f t="shared" si="6"/>
        <v>-16808</v>
      </c>
      <c r="H25" s="31">
        <f t="shared" si="6"/>
        <v>-2015.2</v>
      </c>
      <c r="I25" s="31">
        <f t="shared" si="6"/>
        <v>-16759.6</v>
      </c>
      <c r="J25" s="31">
        <f t="shared" si="6"/>
        <v>-15030.4</v>
      </c>
      <c r="K25" s="31">
        <f t="shared" si="6"/>
        <v>-395250.58999999997</v>
      </c>
      <c r="L25" s="31">
        <f t="shared" si="6"/>
        <v>-407656.11</v>
      </c>
      <c r="M25" s="31">
        <f t="shared" si="6"/>
        <v>-4782.8</v>
      </c>
      <c r="N25" s="31">
        <f t="shared" si="6"/>
        <v>-3568.4</v>
      </c>
      <c r="O25" s="31">
        <f t="shared" si="6"/>
        <v>-929785.0999999999</v>
      </c>
    </row>
    <row r="26" spans="1:15" ht="18.75" customHeight="1">
      <c r="A26" s="26" t="s">
        <v>42</v>
      </c>
      <c r="B26" s="32">
        <f>+B27</f>
        <v>-22171.6</v>
      </c>
      <c r="C26" s="32">
        <f>+C27</f>
        <v>-17780.4</v>
      </c>
      <c r="D26" s="32">
        <f aca="true" t="shared" si="7" ref="D26:O26">+D27</f>
        <v>-15963.2</v>
      </c>
      <c r="E26" s="32">
        <f t="shared" si="7"/>
        <v>-2151.6</v>
      </c>
      <c r="F26" s="32">
        <f t="shared" si="7"/>
        <v>-9847.2</v>
      </c>
      <c r="G26" s="32">
        <f t="shared" si="7"/>
        <v>-16808</v>
      </c>
      <c r="H26" s="32">
        <f t="shared" si="7"/>
        <v>-2015.2</v>
      </c>
      <c r="I26" s="32">
        <f t="shared" si="7"/>
        <v>-16759.6</v>
      </c>
      <c r="J26" s="32">
        <f t="shared" si="7"/>
        <v>-15030.4</v>
      </c>
      <c r="K26" s="32">
        <f t="shared" si="7"/>
        <v>-15417.6</v>
      </c>
      <c r="L26" s="32">
        <f t="shared" si="7"/>
        <v>-13882</v>
      </c>
      <c r="M26" s="32">
        <f t="shared" si="7"/>
        <v>-4782.8</v>
      </c>
      <c r="N26" s="32">
        <f t="shared" si="7"/>
        <v>-3568.4</v>
      </c>
      <c r="O26" s="32">
        <f t="shared" si="7"/>
        <v>-156177.99999999997</v>
      </c>
    </row>
    <row r="27" spans="1:26" ht="18.75" customHeight="1">
      <c r="A27" s="28" t="s">
        <v>43</v>
      </c>
      <c r="B27" s="16">
        <f>ROUND((-B9)*$G$3,2)</f>
        <v>-22171.6</v>
      </c>
      <c r="C27" s="16">
        <f aca="true" t="shared" si="8" ref="C27:N27">ROUND((-C9)*$G$3,2)</f>
        <v>-17780.4</v>
      </c>
      <c r="D27" s="16">
        <f t="shared" si="8"/>
        <v>-15963.2</v>
      </c>
      <c r="E27" s="16">
        <f t="shared" si="8"/>
        <v>-2151.6</v>
      </c>
      <c r="F27" s="16">
        <f t="shared" si="8"/>
        <v>-9847.2</v>
      </c>
      <c r="G27" s="16">
        <f t="shared" si="8"/>
        <v>-16808</v>
      </c>
      <c r="H27" s="16">
        <f t="shared" si="8"/>
        <v>-2015.2</v>
      </c>
      <c r="I27" s="16">
        <f t="shared" si="8"/>
        <v>-16759.6</v>
      </c>
      <c r="J27" s="16">
        <f t="shared" si="8"/>
        <v>-15030.4</v>
      </c>
      <c r="K27" s="16">
        <f t="shared" si="8"/>
        <v>-15417.6</v>
      </c>
      <c r="L27" s="16">
        <f t="shared" si="8"/>
        <v>-13882</v>
      </c>
      <c r="M27" s="16">
        <f t="shared" si="8"/>
        <v>-4782.8</v>
      </c>
      <c r="N27" s="16">
        <f t="shared" si="8"/>
        <v>-3568.4</v>
      </c>
      <c r="O27" s="33">
        <f aca="true" t="shared" si="9" ref="O27:O44">SUM(B27:N27)</f>
        <v>-156177.99999999997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461121.89999999997</v>
      </c>
      <c r="C42" s="37">
        <f aca="true" t="shared" si="11" ref="C42:N42">+C17+C25</f>
        <v>351590.98999999993</v>
      </c>
      <c r="D42" s="37">
        <f t="shared" si="11"/>
        <v>368408.97000000003</v>
      </c>
      <c r="E42" s="37">
        <f t="shared" si="11"/>
        <v>97713.56999999998</v>
      </c>
      <c r="F42" s="37">
        <f t="shared" si="11"/>
        <v>303482.27999999997</v>
      </c>
      <c r="G42" s="37">
        <f t="shared" si="11"/>
        <v>489336.92</v>
      </c>
      <c r="H42" s="37">
        <f t="shared" si="11"/>
        <v>94258</v>
      </c>
      <c r="I42" s="37">
        <f t="shared" si="11"/>
        <v>371701.27</v>
      </c>
      <c r="J42" s="37">
        <f t="shared" si="11"/>
        <v>306788.99</v>
      </c>
      <c r="K42" s="37">
        <f t="shared" si="11"/>
        <v>32389.940000000002</v>
      </c>
      <c r="L42" s="37">
        <f t="shared" si="11"/>
        <v>32503.380000000005</v>
      </c>
      <c r="M42" s="37">
        <f t="shared" si="11"/>
        <v>179276.21000000002</v>
      </c>
      <c r="N42" s="37">
        <f t="shared" si="11"/>
        <v>86589.69</v>
      </c>
      <c r="O42" s="37">
        <f>SUM(B42:N42)</f>
        <v>3175162.1099999994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-585464.21</v>
      </c>
      <c r="L43" s="34">
        <v>-475889.93</v>
      </c>
      <c r="M43" s="34">
        <v>0</v>
      </c>
      <c r="N43" s="34">
        <v>0</v>
      </c>
      <c r="O43" s="16">
        <f t="shared" si="9"/>
        <v>-1061354.14</v>
      </c>
      <c r="P43"/>
      <c r="Q43" s="44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-205631.22</v>
      </c>
      <c r="L44" s="34">
        <v>-82115.82</v>
      </c>
      <c r="M44" s="34">
        <v>0</v>
      </c>
      <c r="N44" s="34">
        <v>0</v>
      </c>
      <c r="O44" s="16">
        <f t="shared" si="9"/>
        <v>-287747.04000000004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461121.9</v>
      </c>
      <c r="C48" s="52">
        <f t="shared" si="12"/>
        <v>351590.98000000004</v>
      </c>
      <c r="D48" s="52">
        <f t="shared" si="12"/>
        <v>368408.96</v>
      </c>
      <c r="E48" s="52">
        <f t="shared" si="12"/>
        <v>97713.57</v>
      </c>
      <c r="F48" s="52">
        <f t="shared" si="12"/>
        <v>303482.28</v>
      </c>
      <c r="G48" s="52">
        <f t="shared" si="12"/>
        <v>489336.93</v>
      </c>
      <c r="H48" s="52">
        <f t="shared" si="12"/>
        <v>94258.01</v>
      </c>
      <c r="I48" s="52">
        <f t="shared" si="12"/>
        <v>371701.27</v>
      </c>
      <c r="J48" s="52">
        <f t="shared" si="12"/>
        <v>306788.98</v>
      </c>
      <c r="K48" s="52">
        <f t="shared" si="12"/>
        <v>32389.94</v>
      </c>
      <c r="L48" s="52">
        <f t="shared" si="12"/>
        <v>32503.39</v>
      </c>
      <c r="M48" s="52">
        <f t="shared" si="12"/>
        <v>179276.21</v>
      </c>
      <c r="N48" s="52">
        <f t="shared" si="12"/>
        <v>86589.69</v>
      </c>
      <c r="O48" s="37">
        <f t="shared" si="12"/>
        <v>3175162.1100000003</v>
      </c>
      <c r="Q48"/>
    </row>
    <row r="49" spans="1:18" ht="18.75" customHeight="1">
      <c r="A49" s="26" t="s">
        <v>61</v>
      </c>
      <c r="B49" s="52">
        <v>388382.25</v>
      </c>
      <c r="C49" s="52">
        <v>278075.28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666457.53</v>
      </c>
      <c r="P49"/>
      <c r="Q49"/>
      <c r="R49" s="44"/>
    </row>
    <row r="50" spans="1:16" ht="18.75" customHeight="1">
      <c r="A50" s="26" t="s">
        <v>62</v>
      </c>
      <c r="B50" s="52">
        <v>72739.65</v>
      </c>
      <c r="C50" s="52">
        <v>73515.7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146255.34999999998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368408.96</v>
      </c>
      <c r="E51" s="53">
        <v>0</v>
      </c>
      <c r="F51" s="53">
        <v>0</v>
      </c>
      <c r="G51" s="53">
        <v>0</v>
      </c>
      <c r="H51" s="52">
        <v>94258.01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462666.97000000003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97713.57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97713.57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303482.28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303482.28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489336.93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489336.93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371701.27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371701.27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306788.98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306788.98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32389.94</v>
      </c>
      <c r="L57" s="32">
        <v>32503.39</v>
      </c>
      <c r="M57" s="53">
        <v>0</v>
      </c>
      <c r="N57" s="53">
        <v>0</v>
      </c>
      <c r="O57" s="37">
        <f t="shared" si="13"/>
        <v>64893.33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179276.21</v>
      </c>
      <c r="N58" s="53">
        <v>0</v>
      </c>
      <c r="O58" s="37">
        <f t="shared" si="13"/>
        <v>179276.21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86589.69</v>
      </c>
      <c r="O59" s="56">
        <f t="shared" si="13"/>
        <v>86589.69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 s="69"/>
    </row>
    <row r="63" spans="2:12" ht="14.25">
      <c r="B63" s="58"/>
      <c r="C63" s="58"/>
      <c r="D63"/>
      <c r="E63"/>
      <c r="F63"/>
      <c r="G63"/>
      <c r="H63"/>
      <c r="I63"/>
      <c r="J63"/>
      <c r="K63" s="69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2020-04-03T19:21:45Z</dcterms:modified>
  <cp:category/>
  <cp:version/>
  <cp:contentType/>
  <cp:contentStatus/>
</cp:coreProperties>
</file>