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<sst xmlns="http://schemas.openxmlformats.org/spreadsheetml/2006/main" count="77" uniqueCount="74">
  <si>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</si>
  <si>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</si>
  <si>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</si>
  <si>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</si>
  <si>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</si>
  <si>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</si>
  <si>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</si>
  <si>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</si>
  <si>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</si>
  <si>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</si>
  <si>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</si>
  <si>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</si>
  <si>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</si>
  <si>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</si>
  <si>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</si>
  <si>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</si>
  <si>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</si>
  <si>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</si>
  <si>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</si>
  <si>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</si>
  <si>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</si>
  <si>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</si>
  <si>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</si>
  <si>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</si>
  <si>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</si>
  <si>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</si>
  <si>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</si>
  <si>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</si>
  <si>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</si>
  <si>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</si>
  <si>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</si>
  <si>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</si>
  <si>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</si>
  <si>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</si>
  <si>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</si>
  <si>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</si>
  <si>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</si>
  <si>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</si>
  <si>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</si>
  <si>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</si>
  <si>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</si>
  <si>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</si>
  <si>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</si>
  <si>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</si>
  <si>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</si>
  <si>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</si>
  <si>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</si>
  <si>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</si>
  <si>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</si>
  <si>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</si>
  <si>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</si>
  <si>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</si>
  <si>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</si>
  <si>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</si>
  <si>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</si>
  <si>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</si>
  <si>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</si>
  <si>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</si>
  <si>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</si>
  <si>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</si>
  <si>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</si>
  <si>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</si>
  <si>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</si>
  <si>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</si>
  <si>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</si>
  <si>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</si>
  <si>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</si>
  <si>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</si>
  <si>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</si>
  <si>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</si>
  <si>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</si>
  <si>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</si>
  <si>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</si>
  <si>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29/03/20 - VENCIMENTO 03/04/20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</si>
</sst>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54262</v>
      </c>
      <c r="C7" s="9">
        <f t="shared" si="0"/>
        <v>40041</v>
      </c>
      <c r="D7" s="9">
        <f t="shared" si="0"/>
        <v>44934</v>
      </c>
      <c r="E7" s="9">
        <f t="shared" si="0"/>
        <v>3880</v>
      </c>
      <c r="F7" s="9">
        <f t="shared" si="0"/>
        <v>29514</v>
      </c>
      <c r="G7" s="9">
        <f t="shared" si="0"/>
        <v>46011</v>
      </c>
      <c r="H7" s="9">
        <f t="shared" si="0"/>
        <v>4909</v>
      </c>
      <c r="I7" s="9">
        <f t="shared" si="0"/>
        <v>33251</v>
      </c>
      <c r="J7" s="9">
        <f t="shared" si="0"/>
        <v>36084</v>
      </c>
      <c r="K7" s="9">
        <f t="shared" si="0"/>
        <v>52598</v>
      </c>
      <c r="L7" s="9">
        <f t="shared" si="0"/>
        <v>42688</v>
      </c>
      <c r="M7" s="9">
        <f t="shared" si="0"/>
        <v>15168</v>
      </c>
      <c r="N7" s="9">
        <f t="shared" si="0"/>
        <v>9022</v>
      </c>
      <c r="O7" s="9">
        <f t="shared" si="0"/>
        <v>412362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3124</v>
      </c>
      <c r="C8" s="11">
        <f t="shared" si="1"/>
        <v>2576</v>
      </c>
      <c r="D8" s="11">
        <f t="shared" si="1"/>
        <v>2031</v>
      </c>
      <c r="E8" s="11">
        <f t="shared" si="1"/>
        <v>131</v>
      </c>
      <c r="F8" s="11">
        <f t="shared" si="1"/>
        <v>1415</v>
      </c>
      <c r="G8" s="11">
        <f t="shared" si="1"/>
        <v>2260</v>
      </c>
      <c r="H8" s="11">
        <f t="shared" si="1"/>
        <v>225</v>
      </c>
      <c r="I8" s="11">
        <f t="shared" si="1"/>
        <v>2289</v>
      </c>
      <c r="J8" s="11">
        <f t="shared" si="1"/>
        <v>2144</v>
      </c>
      <c r="K8" s="11">
        <f t="shared" si="1"/>
        <v>2330</v>
      </c>
      <c r="L8" s="11">
        <f t="shared" si="1"/>
        <v>1914</v>
      </c>
      <c r="M8" s="11">
        <f t="shared" si="1"/>
        <v>556</v>
      </c>
      <c r="N8" s="11">
        <f t="shared" si="1"/>
        <v>404</v>
      </c>
      <c r="O8" s="11">
        <f t="shared" si="1"/>
        <v>21399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3124</v>
      </c>
      <c r="C9" s="11">
        <v>2576</v>
      </c>
      <c r="D9" s="11">
        <v>2031</v>
      </c>
      <c r="E9" s="11">
        <v>131</v>
      </c>
      <c r="F9" s="11">
        <v>1415</v>
      </c>
      <c r="G9" s="11">
        <v>2260</v>
      </c>
      <c r="H9" s="11">
        <v>222</v>
      </c>
      <c r="I9" s="11">
        <v>2289</v>
      </c>
      <c r="J9" s="11">
        <v>2144</v>
      </c>
      <c r="K9" s="11">
        <v>2330</v>
      </c>
      <c r="L9" s="11">
        <v>1914</v>
      </c>
      <c r="M9" s="11">
        <v>555</v>
      </c>
      <c r="N9" s="11">
        <v>404</v>
      </c>
      <c r="O9" s="11">
        <f>SUM(B9:N9)</f>
        <v>21395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51138</v>
      </c>
      <c r="C11" s="13">
        <v>37465</v>
      </c>
      <c r="D11" s="13">
        <v>42903</v>
      </c>
      <c r="E11" s="13">
        <v>3749</v>
      </c>
      <c r="F11" s="13">
        <v>28099</v>
      </c>
      <c r="G11" s="13">
        <v>43751</v>
      </c>
      <c r="H11" s="13">
        <v>4684</v>
      </c>
      <c r="I11" s="13">
        <v>30962</v>
      </c>
      <c r="J11" s="13">
        <v>33940</v>
      </c>
      <c r="K11" s="13">
        <v>50268</v>
      </c>
      <c r="L11" s="13">
        <v>40774</v>
      </c>
      <c r="M11" s="13">
        <v>14612</v>
      </c>
      <c r="N11" s="13">
        <v>8618</v>
      </c>
      <c r="O11" s="11">
        <f>SUM(B11:N11)</f>
        <v>390963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1.839912540047573</v>
      </c>
      <c r="C15" s="19">
        <v>1.906060891513842</v>
      </c>
      <c r="D15" s="19">
        <v>2.095115033165668</v>
      </c>
      <c r="E15" s="19">
        <v>1.722560247988735</v>
      </c>
      <c r="F15" s="19">
        <v>2.314591711863268</v>
      </c>
      <c r="G15" s="19">
        <v>2.912209299408648</v>
      </c>
      <c r="H15" s="19">
        <v>3.442133419325299</v>
      </c>
      <c r="I15" s="19">
        <v>2.339726651848101</v>
      </c>
      <c r="J15" s="19">
        <v>1.976666921339483</v>
      </c>
      <c r="K15" s="19">
        <v>1.769784709909886</v>
      </c>
      <c r="L15" s="19">
        <v>1.972739211360595</v>
      </c>
      <c r="M15" s="19">
        <v>1.866037217447237</v>
      </c>
      <c r="N15" s="19">
        <v>1.686072405190214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294076.47</v>
      </c>
      <c r="C17" s="24">
        <f aca="true" t="shared" si="2" ref="C17:O17">C18+C19+C20+C21+C22+C23</f>
        <v>237112.05</v>
      </c>
      <c r="D17" s="24">
        <f t="shared" si="2"/>
        <v>214543.17</v>
      </c>
      <c r="E17" s="24">
        <f t="shared" si="2"/>
        <v>35386.65</v>
      </c>
      <c r="F17" s="24">
        <f t="shared" si="2"/>
        <v>190650.65999999997</v>
      </c>
      <c r="G17" s="24">
        <f t="shared" si="2"/>
        <v>295235.91</v>
      </c>
      <c r="H17" s="24">
        <f t="shared" si="2"/>
        <v>48298.29</v>
      </c>
      <c r="I17" s="24">
        <f t="shared" si="2"/>
        <v>230525.49</v>
      </c>
      <c r="J17" s="24">
        <f t="shared" si="2"/>
        <v>208732.66999999998</v>
      </c>
      <c r="K17" s="24">
        <f t="shared" si="2"/>
        <v>270206.55</v>
      </c>
      <c r="L17" s="24">
        <f t="shared" si="2"/>
        <v>271251.75</v>
      </c>
      <c r="M17" s="24">
        <f t="shared" si="2"/>
        <v>119813.24000000002</v>
      </c>
      <c r="N17" s="24">
        <f t="shared" si="2"/>
        <v>54616.78</v>
      </c>
      <c r="O17" s="24">
        <f t="shared" si="2"/>
        <v>2470449.68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121232.16</v>
      </c>
      <c r="C18" s="22">
        <f t="shared" si="3"/>
        <v>92394.61</v>
      </c>
      <c r="D18" s="22">
        <f t="shared" si="3"/>
        <v>90910.47</v>
      </c>
      <c r="E18" s="22">
        <f t="shared" si="3"/>
        <v>13429.07</v>
      </c>
      <c r="F18" s="22">
        <f t="shared" si="3"/>
        <v>69186.72</v>
      </c>
      <c r="G18" s="22">
        <f t="shared" si="3"/>
        <v>88667.8</v>
      </c>
      <c r="H18" s="22">
        <f t="shared" si="3"/>
        <v>12684.37</v>
      </c>
      <c r="I18" s="22">
        <f t="shared" si="3"/>
        <v>76118.19</v>
      </c>
      <c r="J18" s="22">
        <f t="shared" si="3"/>
        <v>83141.14</v>
      </c>
      <c r="K18" s="22">
        <f t="shared" si="3"/>
        <v>114632.08</v>
      </c>
      <c r="L18" s="22">
        <f t="shared" si="3"/>
        <v>105883.32</v>
      </c>
      <c r="M18" s="22">
        <f t="shared" si="3"/>
        <v>43463.9</v>
      </c>
      <c r="N18" s="22">
        <f t="shared" si="3"/>
        <v>23363.37</v>
      </c>
      <c r="O18" s="27">
        <f aca="true" t="shared" si="4" ref="O18:O23">SUM(B18:N18)</f>
        <v>935107.2</v>
      </c>
    </row>
    <row r="19" spans="1:23" ht="18.75" customHeight="1">
      <c r="A19" s="26" t="s">
        <v>36</v>
      </c>
      <c r="B19" s="16">
        <f>IF(B15&lt;&gt;0,ROUND((B15-1)*B18,2),0)</f>
        <v>101824.41</v>
      </c>
      <c r="C19" s="22">
        <f aca="true" t="shared" si="5" ref="C19:N19">IF(C15&lt;&gt;0,ROUND((C15-1)*C18,2),0)</f>
        <v>83715.14</v>
      </c>
      <c r="D19" s="22">
        <f t="shared" si="5"/>
        <v>99557.42</v>
      </c>
      <c r="E19" s="22">
        <f t="shared" si="5"/>
        <v>9703.31</v>
      </c>
      <c r="F19" s="22">
        <f t="shared" si="5"/>
        <v>90952.29</v>
      </c>
      <c r="G19" s="22">
        <f t="shared" si="5"/>
        <v>169551.39</v>
      </c>
      <c r="H19" s="22">
        <f t="shared" si="5"/>
        <v>30976.92</v>
      </c>
      <c r="I19" s="22">
        <f t="shared" si="5"/>
        <v>101977.57</v>
      </c>
      <c r="J19" s="22">
        <f t="shared" si="5"/>
        <v>81201.2</v>
      </c>
      <c r="K19" s="22">
        <f t="shared" si="5"/>
        <v>88242.02</v>
      </c>
      <c r="L19" s="22">
        <f t="shared" si="5"/>
        <v>102996.86</v>
      </c>
      <c r="M19" s="22">
        <f t="shared" si="5"/>
        <v>37641.36</v>
      </c>
      <c r="N19" s="22">
        <f t="shared" si="5"/>
        <v>16028.96</v>
      </c>
      <c r="O19" s="27">
        <f t="shared" si="4"/>
        <v>1014368.8499999999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-13745.6</v>
      </c>
      <c r="C25" s="31">
        <f>+C26+C28+C39+C40+C43-C44</f>
        <v>-11334.4</v>
      </c>
      <c r="D25" s="31">
        <f t="shared" si="6"/>
        <v>-8936.4</v>
      </c>
      <c r="E25" s="31">
        <f t="shared" si="6"/>
        <v>-576.4</v>
      </c>
      <c r="F25" s="31">
        <f t="shared" si="6"/>
        <v>-6226</v>
      </c>
      <c r="G25" s="31">
        <f t="shared" si="6"/>
        <v>-9944</v>
      </c>
      <c r="H25" s="31">
        <f t="shared" si="6"/>
        <v>-976.8</v>
      </c>
      <c r="I25" s="31">
        <f t="shared" si="6"/>
        <v>-10071.6</v>
      </c>
      <c r="J25" s="31">
        <f t="shared" si="6"/>
        <v>-9433.6</v>
      </c>
      <c r="K25" s="31">
        <f t="shared" si="6"/>
        <v>-215883.22</v>
      </c>
      <c r="L25" s="31">
        <f t="shared" si="6"/>
        <v>-90537.42000000001</v>
      </c>
      <c r="M25" s="31">
        <f t="shared" si="6"/>
        <v>-2442</v>
      </c>
      <c r="N25" s="31">
        <f t="shared" si="6"/>
        <v>-1777.6</v>
      </c>
      <c r="O25" s="31">
        <f t="shared" si="6"/>
        <v>-381885.04000000004</v>
      </c>
    </row>
    <row r="26" spans="1:15" ht="18.75" customHeight="1">
      <c r="A26" s="26" t="s">
        <v>42</v>
      </c>
      <c r="B26" s="32">
        <f>+B27</f>
        <v>-13745.6</v>
      </c>
      <c r="C26" s="32">
        <f>+C27</f>
        <v>-11334.4</v>
      </c>
      <c r="D26" s="32">
        <f aca="true" t="shared" si="7" ref="D26:O26">+D27</f>
        <v>-8936.4</v>
      </c>
      <c r="E26" s="32">
        <f t="shared" si="7"/>
        <v>-576.4</v>
      </c>
      <c r="F26" s="32">
        <f t="shared" si="7"/>
        <v>-6226</v>
      </c>
      <c r="G26" s="32">
        <f t="shared" si="7"/>
        <v>-9944</v>
      </c>
      <c r="H26" s="32">
        <f t="shared" si="7"/>
        <v>-976.8</v>
      </c>
      <c r="I26" s="32">
        <f t="shared" si="7"/>
        <v>-10071.6</v>
      </c>
      <c r="J26" s="32">
        <f t="shared" si="7"/>
        <v>-9433.6</v>
      </c>
      <c r="K26" s="32">
        <f t="shared" si="7"/>
        <v>-10252</v>
      </c>
      <c r="L26" s="32">
        <f t="shared" si="7"/>
        <v>-8421.6</v>
      </c>
      <c r="M26" s="32">
        <f t="shared" si="7"/>
        <v>-2442</v>
      </c>
      <c r="N26" s="32">
        <f t="shared" si="7"/>
        <v>-1777.6</v>
      </c>
      <c r="O26" s="32">
        <f t="shared" si="7"/>
        <v>-94138.00000000001</v>
      </c>
    </row>
    <row r="27" spans="1:26" ht="18.75" customHeight="1">
      <c r="A27" s="28" t="s">
        <v>43</v>
      </c>
      <c r="B27" s="16">
        <f>ROUND((-B9)*$G$3,2)</f>
        <v>-13745.6</v>
      </c>
      <c r="C27" s="16">
        <f aca="true" t="shared" si="8" ref="C27:N27">ROUND((-C9)*$G$3,2)</f>
        <v>-11334.4</v>
      </c>
      <c r="D27" s="16">
        <f t="shared" si="8"/>
        <v>-8936.4</v>
      </c>
      <c r="E27" s="16">
        <f t="shared" si="8"/>
        <v>-576.4</v>
      </c>
      <c r="F27" s="16">
        <f t="shared" si="8"/>
        <v>-6226</v>
      </c>
      <c r="G27" s="16">
        <f t="shared" si="8"/>
        <v>-9944</v>
      </c>
      <c r="H27" s="16">
        <f t="shared" si="8"/>
        <v>-976.8</v>
      </c>
      <c r="I27" s="16">
        <f t="shared" si="8"/>
        <v>-10071.6</v>
      </c>
      <c r="J27" s="16">
        <f t="shared" si="8"/>
        <v>-9433.6</v>
      </c>
      <c r="K27" s="16">
        <f t="shared" si="8"/>
        <v>-10252</v>
      </c>
      <c r="L27" s="16">
        <f t="shared" si="8"/>
        <v>-8421.6</v>
      </c>
      <c r="M27" s="16">
        <f t="shared" si="8"/>
        <v>-2442</v>
      </c>
      <c r="N27" s="16">
        <f t="shared" si="8"/>
        <v>-1777.6</v>
      </c>
      <c r="O27" s="33">
        <f aca="true" t="shared" si="9" ref="O27:O44">SUM(B27:N27)</f>
        <v>-94138.00000000001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280330.87</v>
      </c>
      <c r="C42" s="37">
        <f aca="true" t="shared" si="11" ref="C42:N42">+C17+C25</f>
        <v>225777.65</v>
      </c>
      <c r="D42" s="37">
        <f t="shared" si="11"/>
        <v>205606.77000000002</v>
      </c>
      <c r="E42" s="37">
        <f t="shared" si="11"/>
        <v>34810.25</v>
      </c>
      <c r="F42" s="37">
        <f t="shared" si="11"/>
        <v>184424.65999999997</v>
      </c>
      <c r="G42" s="37">
        <f t="shared" si="11"/>
        <v>285291.91</v>
      </c>
      <c r="H42" s="37">
        <f t="shared" si="11"/>
        <v>47321.49</v>
      </c>
      <c r="I42" s="37">
        <f t="shared" si="11"/>
        <v>220453.88999999998</v>
      </c>
      <c r="J42" s="37">
        <f t="shared" si="11"/>
        <v>199299.06999999998</v>
      </c>
      <c r="K42" s="37">
        <f t="shared" si="11"/>
        <v>54323.32999999999</v>
      </c>
      <c r="L42" s="37">
        <f t="shared" si="11"/>
        <v>180714.33</v>
      </c>
      <c r="M42" s="37">
        <f t="shared" si="11"/>
        <v>117371.24000000002</v>
      </c>
      <c r="N42" s="37">
        <f t="shared" si="11"/>
        <v>52839.18</v>
      </c>
      <c r="O42" s="37">
        <f>SUM(B42:N42)</f>
        <v>2088564.64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-205631.22</v>
      </c>
      <c r="L43" s="34">
        <v>-82115.82</v>
      </c>
      <c r="M43" s="34">
        <v>0</v>
      </c>
      <c r="N43" s="34">
        <v>0</v>
      </c>
      <c r="O43" s="16">
        <f t="shared" si="9"/>
        <v>-287747.04000000004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280330.88</v>
      </c>
      <c r="C48" s="52">
        <f t="shared" si="12"/>
        <v>225777.65</v>
      </c>
      <c r="D48" s="52">
        <f t="shared" si="12"/>
        <v>205606.77</v>
      </c>
      <c r="E48" s="52">
        <f t="shared" si="12"/>
        <v>34810.25</v>
      </c>
      <c r="F48" s="52">
        <f t="shared" si="12"/>
        <v>184424.66</v>
      </c>
      <c r="G48" s="52">
        <f t="shared" si="12"/>
        <v>285291.91</v>
      </c>
      <c r="H48" s="52">
        <f t="shared" si="12"/>
        <v>47321.48</v>
      </c>
      <c r="I48" s="52">
        <f t="shared" si="12"/>
        <v>220453.89</v>
      </c>
      <c r="J48" s="52">
        <f t="shared" si="12"/>
        <v>199299.08</v>
      </c>
      <c r="K48" s="52">
        <f t="shared" si="12"/>
        <v>54323.33</v>
      </c>
      <c r="L48" s="52">
        <f t="shared" si="12"/>
        <v>180714.32</v>
      </c>
      <c r="M48" s="52">
        <f t="shared" si="12"/>
        <v>117371.24</v>
      </c>
      <c r="N48" s="52">
        <f t="shared" si="12"/>
        <v>52839.19</v>
      </c>
      <c r="O48" s="37">
        <f t="shared" si="12"/>
        <v>2088564.6500000001</v>
      </c>
      <c r="Q48"/>
    </row>
    <row r="49" spans="1:18" ht="18.75" customHeight="1">
      <c r="A49" s="26" t="s">
        <v>61</v>
      </c>
      <c r="B49" s="52">
        <v>238325.71</v>
      </c>
      <c r="C49" s="52">
        <v>181199.02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419524.73</v>
      </c>
      <c r="P49"/>
      <c r="Q49"/>
      <c r="R49" s="44"/>
    </row>
    <row r="50" spans="1:16" ht="18.75" customHeight="1">
      <c r="A50" s="26" t="s">
        <v>62</v>
      </c>
      <c r="B50" s="52">
        <v>42005.17</v>
      </c>
      <c r="C50" s="52">
        <v>44578.63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86583.79999999999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205606.77</v>
      </c>
      <c r="E51" s="53">
        <v>0</v>
      </c>
      <c r="F51" s="53">
        <v>0</v>
      </c>
      <c r="G51" s="53">
        <v>0</v>
      </c>
      <c r="H51" s="52">
        <v>47321.48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252928.25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34810.25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34810.25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184424.66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184424.66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285291.91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285291.91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220453.89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220453.89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199299.08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199299.08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54323.33</v>
      </c>
      <c r="L57" s="32">
        <v>180714.32</v>
      </c>
      <c r="M57" s="53">
        <v>0</v>
      </c>
      <c r="N57" s="53">
        <v>0</v>
      </c>
      <c r="O57" s="37">
        <f t="shared" si="13"/>
        <v>235037.65000000002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117371.24</v>
      </c>
      <c r="N58" s="53">
        <v>0</v>
      </c>
      <c r="O58" s="37">
        <f t="shared" si="13"/>
        <v>117371.24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52839.19</v>
      </c>
      <c r="O59" s="56">
        <f t="shared" si="13"/>
        <v>52839.19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2020-04-03T19:25:52Z</dcterms:modified>
  <cp:category/>
  <cp:version/>
  <cp:contentType/>
  <cp:contentStatus/>
</cp:coreProperties>
</file>