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<sst xmlns="http://schemas.openxmlformats.org/spreadsheetml/2006/main" count="77" uniqueCount="74">
  <si>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</si>
  <si>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</si>
  <si>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</si>
  <si>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</si>
  <si>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</si>
  <si>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</si>
  <si>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</si>
  <si>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</si>
  <si>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</si>
  <si>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</si>
  <si>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</si>
  <si>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</si>
  <si>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</si>
  <si>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</si>
  <si>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</si>
  <si>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</si>
  <si>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</si>
  <si>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</si>
  <si>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</si>
  <si>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</si>
  <si>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</si>
  <si>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</si>
  <si>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</si>
  <si>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</si>
  <si>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</si>
  <si>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</si>
  <si>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</si>
  <si>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</si>
  <si>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</si>
  <si>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</si>
  <si>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</si>
  <si>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</si>
  <si>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</si>
  <si>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</si>
  <si>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</si>
  <si>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</si>
  <si>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</si>
  <si>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</si>
  <si>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</si>
  <si>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</si>
  <si>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</si>
  <si>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</si>
  <si>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</si>
  <si>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</si>
  <si>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</si>
  <si>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</si>
  <si>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</si>
  <si>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</si>
  <si>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</si>
  <si>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</si>
  <si>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</si>
  <si>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</si>
  <si>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</si>
  <si>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</si>
  <si>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</si>
  <si>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</si>
  <si>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</si>
  <si>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</si>
  <si>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</si>
  <si>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</si>
  <si>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</si>
  <si>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</si>
  <si>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</si>
  <si>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</si>
  <si>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</si>
  <si>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</si>
  <si>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</si>
  <si>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</si>
  <si>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</si>
  <si>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</si>
  <si>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</si>
  <si>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</si>
  <si>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</si>
  <si>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31/03/20 - VENCIMENTO 07/04/20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</si>
</sst>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143549</v>
      </c>
      <c r="C7" s="9">
        <f t="shared" si="0"/>
        <v>91027</v>
      </c>
      <c r="D7" s="9">
        <f t="shared" si="0"/>
        <v>122094</v>
      </c>
      <c r="E7" s="9">
        <f t="shared" si="0"/>
        <v>20863</v>
      </c>
      <c r="F7" s="9">
        <f t="shared" si="0"/>
        <v>77305</v>
      </c>
      <c r="G7" s="9">
        <f t="shared" si="0"/>
        <v>126061</v>
      </c>
      <c r="H7" s="9">
        <f t="shared" si="0"/>
        <v>16455</v>
      </c>
      <c r="I7" s="9">
        <f t="shared" si="0"/>
        <v>95861</v>
      </c>
      <c r="J7" s="9">
        <f t="shared" si="0"/>
        <v>81797</v>
      </c>
      <c r="K7" s="9">
        <f t="shared" si="0"/>
        <v>139225</v>
      </c>
      <c r="L7" s="9">
        <f t="shared" si="0"/>
        <v>113471</v>
      </c>
      <c r="M7" s="9">
        <f t="shared" si="0"/>
        <v>40427</v>
      </c>
      <c r="N7" s="9">
        <f t="shared" si="0"/>
        <v>27855</v>
      </c>
      <c r="O7" s="9">
        <f t="shared" si="0"/>
        <v>1095990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6146</v>
      </c>
      <c r="C8" s="11">
        <f t="shared" si="1"/>
        <v>4617</v>
      </c>
      <c r="D8" s="11">
        <f t="shared" si="1"/>
        <v>4299</v>
      </c>
      <c r="E8" s="11">
        <f t="shared" si="1"/>
        <v>556</v>
      </c>
      <c r="F8" s="11">
        <f t="shared" si="1"/>
        <v>2821</v>
      </c>
      <c r="G8" s="11">
        <f t="shared" si="1"/>
        <v>5215</v>
      </c>
      <c r="H8" s="11">
        <f t="shared" si="1"/>
        <v>694</v>
      </c>
      <c r="I8" s="11">
        <f t="shared" si="1"/>
        <v>5281</v>
      </c>
      <c r="J8" s="11">
        <f t="shared" si="1"/>
        <v>3882</v>
      </c>
      <c r="K8" s="11">
        <f t="shared" si="1"/>
        <v>4396</v>
      </c>
      <c r="L8" s="11">
        <f t="shared" si="1"/>
        <v>3923</v>
      </c>
      <c r="M8" s="11">
        <f t="shared" si="1"/>
        <v>1360</v>
      </c>
      <c r="N8" s="11">
        <f t="shared" si="1"/>
        <v>1301</v>
      </c>
      <c r="O8" s="11">
        <f t="shared" si="1"/>
        <v>44491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6146</v>
      </c>
      <c r="C9" s="11">
        <v>4617</v>
      </c>
      <c r="D9" s="11">
        <v>4299</v>
      </c>
      <c r="E9" s="11">
        <v>556</v>
      </c>
      <c r="F9" s="11">
        <v>2821</v>
      </c>
      <c r="G9" s="11">
        <v>5215</v>
      </c>
      <c r="H9" s="11">
        <v>694</v>
      </c>
      <c r="I9" s="11">
        <v>5281</v>
      </c>
      <c r="J9" s="11">
        <v>3882</v>
      </c>
      <c r="K9" s="11">
        <v>4391</v>
      </c>
      <c r="L9" s="11">
        <v>3923</v>
      </c>
      <c r="M9" s="11">
        <v>1358</v>
      </c>
      <c r="N9" s="11">
        <v>1301</v>
      </c>
      <c r="O9" s="11">
        <f>SUM(B9:N9)</f>
        <v>44484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5</v>
      </c>
      <c r="L10" s="13">
        <v>0</v>
      </c>
      <c r="M10" s="13">
        <v>2</v>
      </c>
      <c r="N10" s="13">
        <v>0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137403</v>
      </c>
      <c r="C11" s="13">
        <v>86410</v>
      </c>
      <c r="D11" s="13">
        <v>117795</v>
      </c>
      <c r="E11" s="13">
        <v>20307</v>
      </c>
      <c r="F11" s="13">
        <v>74484</v>
      </c>
      <c r="G11" s="13">
        <v>120846</v>
      </c>
      <c r="H11" s="13">
        <v>15761</v>
      </c>
      <c r="I11" s="13">
        <v>90580</v>
      </c>
      <c r="J11" s="13">
        <v>77915</v>
      </c>
      <c r="K11" s="13">
        <v>134829</v>
      </c>
      <c r="L11" s="13">
        <v>109548</v>
      </c>
      <c r="M11" s="13">
        <v>39067</v>
      </c>
      <c r="N11" s="13">
        <v>26554</v>
      </c>
      <c r="O11" s="11">
        <f>SUM(B11:N11)</f>
        <v>1051499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1.346950371771571</v>
      </c>
      <c r="C15" s="19">
        <v>1.466492515275804</v>
      </c>
      <c r="D15" s="19">
        <v>1.551566606454188</v>
      </c>
      <c r="E15" s="19">
        <v>1.310855204896165</v>
      </c>
      <c r="F15" s="19">
        <v>1.94441070861196</v>
      </c>
      <c r="G15" s="19">
        <v>2.279798014305103</v>
      </c>
      <c r="H15" s="19">
        <v>2.509855511554852</v>
      </c>
      <c r="I15" s="19">
        <v>1.649868877604995</v>
      </c>
      <c r="J15" s="19">
        <v>1.564555114097044</v>
      </c>
      <c r="K15" s="19">
        <v>1.430783088150323</v>
      </c>
      <c r="L15" s="19">
        <v>1.473881043761617</v>
      </c>
      <c r="M15" s="19">
        <v>1.585883911407073</v>
      </c>
      <c r="N15" s="19">
        <v>1.340566179693206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503009.83999999997</v>
      </c>
      <c r="C17" s="24">
        <f aca="true" t="shared" si="2" ref="C17:O17">C18+C19+C20+C21+C22+C23</f>
        <v>369031.25</v>
      </c>
      <c r="D17" s="24">
        <f t="shared" si="2"/>
        <v>407344.16000000003</v>
      </c>
      <c r="E17" s="24">
        <f t="shared" si="2"/>
        <v>106909.71999999999</v>
      </c>
      <c r="F17" s="24">
        <f t="shared" si="2"/>
        <v>382874.51999999996</v>
      </c>
      <c r="G17" s="24">
        <f t="shared" si="2"/>
        <v>590852.86</v>
      </c>
      <c r="H17" s="24">
        <f t="shared" si="2"/>
        <v>111351.20999999999</v>
      </c>
      <c r="I17" s="24">
        <f t="shared" si="2"/>
        <v>414485.20999999996</v>
      </c>
      <c r="J17" s="24">
        <f t="shared" si="2"/>
        <v>339259.64</v>
      </c>
      <c r="K17" s="24">
        <f t="shared" si="2"/>
        <v>501470.54000000004</v>
      </c>
      <c r="L17" s="24">
        <f t="shared" si="2"/>
        <v>477200.41</v>
      </c>
      <c r="M17" s="24">
        <f t="shared" si="2"/>
        <v>222422.43000000002</v>
      </c>
      <c r="N17" s="24">
        <f t="shared" si="2"/>
        <v>111923.84</v>
      </c>
      <c r="O17" s="24">
        <f t="shared" si="2"/>
        <v>4538135.629999999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320717.18</v>
      </c>
      <c r="C18" s="22">
        <f t="shared" si="3"/>
        <v>210044.8</v>
      </c>
      <c r="D18" s="22">
        <f t="shared" si="3"/>
        <v>247020.58</v>
      </c>
      <c r="E18" s="22">
        <f t="shared" si="3"/>
        <v>72208.93</v>
      </c>
      <c r="F18" s="22">
        <f t="shared" si="3"/>
        <v>181218.38</v>
      </c>
      <c r="G18" s="22">
        <f t="shared" si="3"/>
        <v>242932.15</v>
      </c>
      <c r="H18" s="22">
        <f t="shared" si="3"/>
        <v>42518.07</v>
      </c>
      <c r="I18" s="22">
        <f t="shared" si="3"/>
        <v>219445</v>
      </c>
      <c r="J18" s="22">
        <f t="shared" si="3"/>
        <v>188468.47</v>
      </c>
      <c r="K18" s="22">
        <f t="shared" si="3"/>
        <v>303426.97</v>
      </c>
      <c r="L18" s="22">
        <f t="shared" si="3"/>
        <v>281453.47</v>
      </c>
      <c r="M18" s="22">
        <f t="shared" si="3"/>
        <v>115843.57</v>
      </c>
      <c r="N18" s="22">
        <f t="shared" si="3"/>
        <v>72133.31</v>
      </c>
      <c r="O18" s="27">
        <f aca="true" t="shared" si="4" ref="O18:O23">SUM(B18:N18)</f>
        <v>2497430.88</v>
      </c>
    </row>
    <row r="19" spans="1:23" ht="18.75" customHeight="1">
      <c r="A19" s="26" t="s">
        <v>36</v>
      </c>
      <c r="B19" s="16">
        <f>IF(B15&lt;&gt;0,ROUND((B15-1)*B18,2),0)</f>
        <v>111272.94</v>
      </c>
      <c r="C19" s="22">
        <f aca="true" t="shared" si="5" ref="C19:N19">IF(C15&lt;&gt;0,ROUND((C15-1)*C18,2),0)</f>
        <v>97984.33</v>
      </c>
      <c r="D19" s="22">
        <f t="shared" si="5"/>
        <v>136248.3</v>
      </c>
      <c r="E19" s="22">
        <f t="shared" si="5"/>
        <v>22446.52</v>
      </c>
      <c r="F19" s="22">
        <f t="shared" si="5"/>
        <v>171144.58</v>
      </c>
      <c r="G19" s="22">
        <f t="shared" si="5"/>
        <v>310904.08</v>
      </c>
      <c r="H19" s="22">
        <f t="shared" si="5"/>
        <v>64196.14</v>
      </c>
      <c r="I19" s="22">
        <f t="shared" si="5"/>
        <v>142610.48</v>
      </c>
      <c r="J19" s="22">
        <f t="shared" si="5"/>
        <v>106400.84</v>
      </c>
      <c r="K19" s="22">
        <f t="shared" si="5"/>
        <v>130711.21</v>
      </c>
      <c r="L19" s="22">
        <f t="shared" si="5"/>
        <v>133375.46</v>
      </c>
      <c r="M19" s="22">
        <f t="shared" si="5"/>
        <v>67870.88</v>
      </c>
      <c r="N19" s="22">
        <f t="shared" si="5"/>
        <v>24566.17</v>
      </c>
      <c r="O19" s="27">
        <f t="shared" si="4"/>
        <v>1519731.9300000002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2647.54</v>
      </c>
      <c r="C21" s="22">
        <v>2647.54</v>
      </c>
      <c r="D21" s="22">
        <v>0</v>
      </c>
      <c r="E21" s="22">
        <v>0</v>
      </c>
      <c r="F21" s="22">
        <v>1323.77</v>
      </c>
      <c r="G21" s="22">
        <v>1323.77</v>
      </c>
      <c r="H21" s="22">
        <v>0</v>
      </c>
      <c r="I21" s="22">
        <v>0</v>
      </c>
      <c r="J21" s="22">
        <v>0</v>
      </c>
      <c r="K21" s="22">
        <v>1323.77</v>
      </c>
      <c r="L21" s="22">
        <v>1323.77</v>
      </c>
      <c r="M21" s="22">
        <v>0</v>
      </c>
      <c r="N21" s="22">
        <v>1323.77</v>
      </c>
      <c r="O21" s="27">
        <f t="shared" si="4"/>
        <v>11913.930000000002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14589.68</v>
      </c>
      <c r="G23" s="22">
        <v>14039.7</v>
      </c>
      <c r="H23" s="22">
        <v>0</v>
      </c>
      <c r="I23" s="22">
        <v>36634.42</v>
      </c>
      <c r="J23" s="22">
        <v>22207.75</v>
      </c>
      <c r="K23" s="22">
        <v>32389.94</v>
      </c>
      <c r="L23" s="22">
        <v>32503.39</v>
      </c>
      <c r="M23" s="22">
        <v>25999.79</v>
      </c>
      <c r="N23" s="22">
        <v>7351.53</v>
      </c>
      <c r="O23" s="27">
        <f t="shared" si="4"/>
        <v>270520.81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-27042.4</v>
      </c>
      <c r="C25" s="31">
        <f>+C26+C28+C39+C40+C43-C44</f>
        <v>-20314.8</v>
      </c>
      <c r="D25" s="31">
        <f t="shared" si="6"/>
        <v>-18915.6</v>
      </c>
      <c r="E25" s="31">
        <f t="shared" si="6"/>
        <v>-2446.4</v>
      </c>
      <c r="F25" s="31">
        <f t="shared" si="6"/>
        <v>-12412.4</v>
      </c>
      <c r="G25" s="31">
        <f t="shared" si="6"/>
        <v>-22946</v>
      </c>
      <c r="H25" s="31">
        <f t="shared" si="6"/>
        <v>-3053.6</v>
      </c>
      <c r="I25" s="31">
        <f t="shared" si="6"/>
        <v>-23236.4</v>
      </c>
      <c r="J25" s="31">
        <f t="shared" si="6"/>
        <v>-17080.8</v>
      </c>
      <c r="K25" s="31">
        <f t="shared" si="6"/>
        <v>-19320.4</v>
      </c>
      <c r="L25" s="31">
        <f t="shared" si="6"/>
        <v>-17261.2</v>
      </c>
      <c r="M25" s="31">
        <f t="shared" si="6"/>
        <v>-5975.2</v>
      </c>
      <c r="N25" s="31">
        <f t="shared" si="6"/>
        <v>-5724.4</v>
      </c>
      <c r="O25" s="31">
        <f t="shared" si="6"/>
        <v>-195729.59999999998</v>
      </c>
    </row>
    <row r="26" spans="1:15" ht="18.75" customHeight="1">
      <c r="A26" s="26" t="s">
        <v>42</v>
      </c>
      <c r="B26" s="32">
        <f>+B27</f>
        <v>-27042.4</v>
      </c>
      <c r="C26" s="32">
        <f>+C27</f>
        <v>-20314.8</v>
      </c>
      <c r="D26" s="32">
        <f aca="true" t="shared" si="7" ref="D26:O26">+D27</f>
        <v>-18915.6</v>
      </c>
      <c r="E26" s="32">
        <f t="shared" si="7"/>
        <v>-2446.4</v>
      </c>
      <c r="F26" s="32">
        <f t="shared" si="7"/>
        <v>-12412.4</v>
      </c>
      <c r="G26" s="32">
        <f t="shared" si="7"/>
        <v>-22946</v>
      </c>
      <c r="H26" s="32">
        <f t="shared" si="7"/>
        <v>-3053.6</v>
      </c>
      <c r="I26" s="32">
        <f t="shared" si="7"/>
        <v>-23236.4</v>
      </c>
      <c r="J26" s="32">
        <f t="shared" si="7"/>
        <v>-17080.8</v>
      </c>
      <c r="K26" s="32">
        <f t="shared" si="7"/>
        <v>-19320.4</v>
      </c>
      <c r="L26" s="32">
        <f t="shared" si="7"/>
        <v>-17261.2</v>
      </c>
      <c r="M26" s="32">
        <f t="shared" si="7"/>
        <v>-5975.2</v>
      </c>
      <c r="N26" s="32">
        <f t="shared" si="7"/>
        <v>-5724.4</v>
      </c>
      <c r="O26" s="32">
        <f t="shared" si="7"/>
        <v>-195729.59999999998</v>
      </c>
    </row>
    <row r="27" spans="1:26" ht="18.75" customHeight="1">
      <c r="A27" s="28" t="s">
        <v>43</v>
      </c>
      <c r="B27" s="16">
        <f>ROUND((-B9)*$G$3,2)</f>
        <v>-27042.4</v>
      </c>
      <c r="C27" s="16">
        <f aca="true" t="shared" si="8" ref="C27:N27">ROUND((-C9)*$G$3,2)</f>
        <v>-20314.8</v>
      </c>
      <c r="D27" s="16">
        <f t="shared" si="8"/>
        <v>-18915.6</v>
      </c>
      <c r="E27" s="16">
        <f t="shared" si="8"/>
        <v>-2446.4</v>
      </c>
      <c r="F27" s="16">
        <f t="shared" si="8"/>
        <v>-12412.4</v>
      </c>
      <c r="G27" s="16">
        <f t="shared" si="8"/>
        <v>-22946</v>
      </c>
      <c r="H27" s="16">
        <f t="shared" si="8"/>
        <v>-3053.6</v>
      </c>
      <c r="I27" s="16">
        <f t="shared" si="8"/>
        <v>-23236.4</v>
      </c>
      <c r="J27" s="16">
        <f t="shared" si="8"/>
        <v>-17080.8</v>
      </c>
      <c r="K27" s="16">
        <f t="shared" si="8"/>
        <v>-19320.4</v>
      </c>
      <c r="L27" s="16">
        <f t="shared" si="8"/>
        <v>-17261.2</v>
      </c>
      <c r="M27" s="16">
        <f t="shared" si="8"/>
        <v>-5975.2</v>
      </c>
      <c r="N27" s="16">
        <f t="shared" si="8"/>
        <v>-5724.4</v>
      </c>
      <c r="O27" s="33">
        <f aca="true" t="shared" si="9" ref="O27:O44">SUM(B27:N27)</f>
        <v>-195729.59999999998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530000</v>
      </c>
      <c r="L34" s="34">
        <v>480000</v>
      </c>
      <c r="M34" s="34">
        <v>0</v>
      </c>
      <c r="N34" s="34">
        <v>0</v>
      </c>
      <c r="O34" s="34">
        <f t="shared" si="9"/>
        <v>1010000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-530000</v>
      </c>
      <c r="L35" s="34">
        <v>-480000</v>
      </c>
      <c r="M35" s="34">
        <v>0</v>
      </c>
      <c r="N35" s="34">
        <v>0</v>
      </c>
      <c r="O35" s="34">
        <f t="shared" si="9"/>
        <v>-1010000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475967.43999999994</v>
      </c>
      <c r="C42" s="37">
        <f aca="true" t="shared" si="11" ref="C42:N42">+C17+C25</f>
        <v>348716.45</v>
      </c>
      <c r="D42" s="37">
        <f t="shared" si="11"/>
        <v>388428.56000000006</v>
      </c>
      <c r="E42" s="37">
        <f t="shared" si="11"/>
        <v>104463.31999999999</v>
      </c>
      <c r="F42" s="37">
        <f t="shared" si="11"/>
        <v>370462.11999999994</v>
      </c>
      <c r="G42" s="37">
        <f t="shared" si="11"/>
        <v>567906.86</v>
      </c>
      <c r="H42" s="37">
        <f t="shared" si="11"/>
        <v>108297.60999999999</v>
      </c>
      <c r="I42" s="37">
        <f t="shared" si="11"/>
        <v>391248.80999999994</v>
      </c>
      <c r="J42" s="37">
        <f t="shared" si="11"/>
        <v>322178.84</v>
      </c>
      <c r="K42" s="37">
        <f t="shared" si="11"/>
        <v>482150.14</v>
      </c>
      <c r="L42" s="37">
        <f t="shared" si="11"/>
        <v>459939.20999999996</v>
      </c>
      <c r="M42" s="37">
        <f t="shared" si="11"/>
        <v>216447.23</v>
      </c>
      <c r="N42" s="37">
        <f t="shared" si="11"/>
        <v>106199.44</v>
      </c>
      <c r="O42" s="37">
        <f>SUM(B42:N42)</f>
        <v>4342406.03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475967.44</v>
      </c>
      <c r="C48" s="52">
        <f t="shared" si="12"/>
        <v>348716.45</v>
      </c>
      <c r="D48" s="52">
        <f t="shared" si="12"/>
        <v>388428.56</v>
      </c>
      <c r="E48" s="52">
        <f t="shared" si="12"/>
        <v>104463.32</v>
      </c>
      <c r="F48" s="52">
        <f t="shared" si="12"/>
        <v>370462.12</v>
      </c>
      <c r="G48" s="52">
        <f t="shared" si="12"/>
        <v>567906.87</v>
      </c>
      <c r="H48" s="52">
        <f t="shared" si="12"/>
        <v>108297.62</v>
      </c>
      <c r="I48" s="52">
        <f t="shared" si="12"/>
        <v>391248.81</v>
      </c>
      <c r="J48" s="52">
        <f t="shared" si="12"/>
        <v>322178.83</v>
      </c>
      <c r="K48" s="52">
        <f t="shared" si="12"/>
        <v>482150.13</v>
      </c>
      <c r="L48" s="52">
        <f t="shared" si="12"/>
        <v>459939.21</v>
      </c>
      <c r="M48" s="52">
        <f t="shared" si="12"/>
        <v>216447.23</v>
      </c>
      <c r="N48" s="52">
        <f t="shared" si="12"/>
        <v>106199.43</v>
      </c>
      <c r="O48" s="37">
        <f t="shared" si="12"/>
        <v>4342406.0200000005</v>
      </c>
      <c r="Q48"/>
    </row>
    <row r="49" spans="1:18" ht="18.75" customHeight="1">
      <c r="A49" s="26" t="s">
        <v>61</v>
      </c>
      <c r="B49" s="52">
        <v>400704.05</v>
      </c>
      <c r="C49" s="52">
        <v>275861.9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676565.95</v>
      </c>
      <c r="P49"/>
      <c r="Q49"/>
      <c r="R49" s="44"/>
    </row>
    <row r="50" spans="1:16" ht="18.75" customHeight="1">
      <c r="A50" s="26" t="s">
        <v>62</v>
      </c>
      <c r="B50" s="52">
        <v>75263.39</v>
      </c>
      <c r="C50" s="52">
        <v>72854.55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148117.94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388428.56</v>
      </c>
      <c r="E51" s="53">
        <v>0</v>
      </c>
      <c r="F51" s="53">
        <v>0</v>
      </c>
      <c r="G51" s="53">
        <v>0</v>
      </c>
      <c r="H51" s="52">
        <v>108297.62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496726.18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104463.32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104463.32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370462.12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370462.12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567906.87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567906.87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391248.81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391248.81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322178.83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322178.83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482150.13</v>
      </c>
      <c r="L57" s="32">
        <v>459939.21</v>
      </c>
      <c r="M57" s="53">
        <v>0</v>
      </c>
      <c r="N57" s="53">
        <v>0</v>
      </c>
      <c r="O57" s="37">
        <f t="shared" si="13"/>
        <v>942089.3400000001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216447.23</v>
      </c>
      <c r="N58" s="53">
        <v>0</v>
      </c>
      <c r="O58" s="37">
        <f t="shared" si="13"/>
        <v>216447.23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106199.43</v>
      </c>
      <c r="O59" s="56">
        <f t="shared" si="13"/>
        <v>106199.43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2020-04-07T00:35:59Z</dcterms:modified>
  <cp:category/>
  <cp:version/>
  <cp:contentType/>
  <cp:contentStatus/>
</cp:coreProperties>
</file>