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127" windowWidth="19059" windowHeight="6424" activeTab="0"/>
  </bookViews>
  <sheets>
    <sheet name="detalhad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<sst xmlns="http://schemas.openxmlformats.org/spreadsheetml/2006/main" count="77" uniqueCount="74">
  <si>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DEMONSTRATIVO DE REMUNERAÇÃO DOS CONCESSIONÁRIOS - Grupo Local de Distribuição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</si>
  <si>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</si>
  <si>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</si>
  <si>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</si>
  <si>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</si>
  <si>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</si>
  <si>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</si>
  <si>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</si>
  <si>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</si>
  <si>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</si>
  <si>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</si>
  <si>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</si>
  <si>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</si>
  <si>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</si>
  <si>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</si>
  <si>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</si>
  <si>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</si>
  <si>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</si>
  <si>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</si>
  <si>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</si>
  <si>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</si>
  <si>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</si>
  <si>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</si>
  <si>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</si>
  <si>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</si>
  <si>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</si>
  <si>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</si>
  <si>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</si>
  <si>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</si>
  <si>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</si>
  <si>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</si>
  <si>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</si>
  <si>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</si>
  <si>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</si>
  <si>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 (cálculo diário)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</si>
  <si>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</si>
  <si>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</si>
  <si>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</si>
  <si>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</si>
  <si>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</si>
  <si>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</si>
  <si>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</si>
  <si>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</si>
  <si>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</si>
  <si>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</si>
  <si>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</si>
  <si>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</si>
  <si>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</si>
  <si>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</si>
  <si>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</si>
  <si>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</si>
  <si>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</si>
  <si>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</si>
  <si>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</si>
  <si>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</si>
  <si>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 (1)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</si>
  <si>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</si>
  <si>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</si>
  <si>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</si>
  <si>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</si>
  <si>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</si>
  <si>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</si>
  <si>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</si>
  <si>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</si>
  <si>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</si>
  <si>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</si>
  <si>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</si>
  <si>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</si>
  <si>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</si>
  <si>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</si>
  <si>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</si>
  <si>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</si>
  <si>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Revisões de remuneração, de fator de transição, da rede da madrugada, do ARLA 32, e de passageiros transportados, mês de fevereiro/20; total de 1.168.314 passageiros.</t>
  </si>
  <si>
    <t>OPERAÇÃO DE 01 A 31/03/20 - VENCIMENTO DE 06/03 A 07/04/20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</si>
</sst>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9"/>
      <color indexed="8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9"/>
      <color rgb="FF000000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0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4" fontId="46" fillId="0" borderId="0" xfId="0" applyNumberFormat="1" applyFont="1" applyAlignment="1">
      <alignment horizontal="right" wrapText="1"/>
    </xf>
    <xf numFmtId="0" fontId="47" fillId="0" borderId="0" xfId="0" applyFont="1" applyAlignment="1">
      <alignment horizontal="right" wrapText="1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44" fontId="34" fillId="34" borderId="4" xfId="46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16</xdr:row>
      <xdr:rowOff>0</xdr:rowOff>
    </xdr:from>
    <xdr:to>
      <xdr:col>17</xdr:col>
      <xdr:colOff>600075</xdr:colOff>
      <xdr:row>16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41425" y="42957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600075</xdr:colOff>
      <xdr:row>16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03450" y="42957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Z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1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2</v>
      </c>
      <c r="B4" s="65" t="s">
        <v>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4</v>
      </c>
    </row>
    <row r="5" spans="1:15" ht="42" customHeight="1">
      <c r="A5" s="65"/>
      <c r="B5" s="5" t="s">
        <v>5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6</v>
      </c>
      <c r="I5" s="5" t="s">
        <v>10</v>
      </c>
      <c r="J5" s="5" t="s">
        <v>11</v>
      </c>
      <c r="K5" s="5" t="s">
        <v>12</v>
      </c>
      <c r="L5" s="5" t="s">
        <v>12</v>
      </c>
      <c r="M5" s="5" t="s">
        <v>13</v>
      </c>
      <c r="N5" s="5" t="s">
        <v>14</v>
      </c>
      <c r="O5" s="65"/>
    </row>
    <row r="6" spans="1:15" ht="20.25" customHeight="1">
      <c r="A6" s="65"/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7" t="s">
        <v>21</v>
      </c>
      <c r="I6" s="7" t="s">
        <v>22</v>
      </c>
      <c r="J6" s="6" t="s">
        <v>23</v>
      </c>
      <c r="K6" s="6" t="s">
        <v>24</v>
      </c>
      <c r="L6" s="6" t="s">
        <v>25</v>
      </c>
      <c r="M6" s="6" t="s">
        <v>26</v>
      </c>
      <c r="N6" s="6" t="s">
        <v>27</v>
      </c>
      <c r="O6" s="65"/>
    </row>
    <row r="7" spans="1:26" ht="18.75" customHeight="1">
      <c r="A7" s="8" t="s">
        <v>28</v>
      </c>
      <c r="B7" s="9">
        <f aca="true" t="shared" si="0" ref="B7:O7">B8+B11</f>
        <v>8731129</v>
      </c>
      <c r="C7" s="9">
        <f t="shared" si="0"/>
        <v>6317481</v>
      </c>
      <c r="D7" s="9">
        <f t="shared" si="0"/>
        <v>6468849</v>
      </c>
      <c r="E7" s="9">
        <f t="shared" si="0"/>
        <v>1268869</v>
      </c>
      <c r="F7" s="9">
        <f t="shared" si="0"/>
        <v>5452286</v>
      </c>
      <c r="G7" s="9">
        <f t="shared" si="0"/>
        <v>8980741</v>
      </c>
      <c r="H7" s="9">
        <f t="shared" si="0"/>
        <v>1089978</v>
      </c>
      <c r="I7" s="9">
        <f t="shared" si="0"/>
        <v>6216431</v>
      </c>
      <c r="J7" s="9">
        <f t="shared" si="0"/>
        <v>5498383</v>
      </c>
      <c r="K7" s="9">
        <f t="shared" si="0"/>
        <v>8195017</v>
      </c>
      <c r="L7" s="9">
        <f t="shared" si="0"/>
        <v>6540790</v>
      </c>
      <c r="M7" s="9">
        <f t="shared" si="0"/>
        <v>2666054</v>
      </c>
      <c r="N7" s="9">
        <f t="shared" si="0"/>
        <v>1726683</v>
      </c>
      <c r="O7" s="9">
        <f t="shared" si="0"/>
        <v>69152691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29</v>
      </c>
      <c r="B8" s="11">
        <f aca="true" t="shared" si="1" ref="B8:O8">B9+B10</f>
        <v>357040</v>
      </c>
      <c r="C8" s="11">
        <f t="shared" si="1"/>
        <v>343575</v>
      </c>
      <c r="D8" s="11">
        <f t="shared" si="1"/>
        <v>243287</v>
      </c>
      <c r="E8" s="11">
        <f t="shared" si="1"/>
        <v>43994</v>
      </c>
      <c r="F8" s="11">
        <f t="shared" si="1"/>
        <v>202246</v>
      </c>
      <c r="G8" s="11">
        <f t="shared" si="1"/>
        <v>375927</v>
      </c>
      <c r="H8" s="11">
        <f t="shared" si="1"/>
        <v>53712</v>
      </c>
      <c r="I8" s="11">
        <f t="shared" si="1"/>
        <v>344504</v>
      </c>
      <c r="J8" s="11">
        <f t="shared" si="1"/>
        <v>274517</v>
      </c>
      <c r="K8" s="11">
        <f t="shared" si="1"/>
        <v>258909</v>
      </c>
      <c r="L8" s="11">
        <f t="shared" si="1"/>
        <v>227947</v>
      </c>
      <c r="M8" s="11">
        <f t="shared" si="1"/>
        <v>122257</v>
      </c>
      <c r="N8" s="11">
        <f t="shared" si="1"/>
        <v>98830</v>
      </c>
      <c r="O8" s="11">
        <f t="shared" si="1"/>
        <v>2946745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30</v>
      </c>
      <c r="B9" s="11">
        <v>357040</v>
      </c>
      <c r="C9" s="11">
        <v>343575</v>
      </c>
      <c r="D9" s="11">
        <v>243287</v>
      </c>
      <c r="E9" s="11">
        <v>43994</v>
      </c>
      <c r="F9" s="11">
        <v>202246</v>
      </c>
      <c r="G9" s="11">
        <v>375927</v>
      </c>
      <c r="H9" s="11">
        <v>53547</v>
      </c>
      <c r="I9" s="11">
        <v>344458</v>
      </c>
      <c r="J9" s="11">
        <v>274517</v>
      </c>
      <c r="K9" s="11">
        <v>258738</v>
      </c>
      <c r="L9" s="11">
        <v>227943</v>
      </c>
      <c r="M9" s="11">
        <v>122148</v>
      </c>
      <c r="N9" s="11">
        <v>98830</v>
      </c>
      <c r="O9" s="11">
        <f>SUM(B9:N9)</f>
        <v>2946250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165</v>
      </c>
      <c r="I10" s="13">
        <v>46</v>
      </c>
      <c r="J10" s="13">
        <v>0</v>
      </c>
      <c r="K10" s="13">
        <v>171</v>
      </c>
      <c r="L10" s="13">
        <v>4</v>
      </c>
      <c r="M10" s="13">
        <v>109</v>
      </c>
      <c r="N10" s="13">
        <v>0</v>
      </c>
      <c r="O10" s="11">
        <f>SUM(B10:N10)</f>
        <v>495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32</v>
      </c>
      <c r="B11" s="13">
        <v>8374089</v>
      </c>
      <c r="C11" s="13">
        <v>5973906</v>
      </c>
      <c r="D11" s="13">
        <v>6225562</v>
      </c>
      <c r="E11" s="13">
        <v>1224875</v>
      </c>
      <c r="F11" s="13">
        <v>5250040</v>
      </c>
      <c r="G11" s="13">
        <v>8604814</v>
      </c>
      <c r="H11" s="13">
        <v>1036266</v>
      </c>
      <c r="I11" s="13">
        <v>5871927</v>
      </c>
      <c r="J11" s="13">
        <v>5223866</v>
      </c>
      <c r="K11" s="13">
        <v>7936108</v>
      </c>
      <c r="L11" s="13">
        <v>6312843</v>
      </c>
      <c r="M11" s="13">
        <v>2543797</v>
      </c>
      <c r="N11" s="13">
        <v>1627853</v>
      </c>
      <c r="O11" s="11">
        <f>SUM(B11:N11)</f>
        <v>66205946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33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35</v>
      </c>
      <c r="B17" s="24">
        <f>B18+B19+B20+B21+B22+B23</f>
        <v>26549288.480000004</v>
      </c>
      <c r="C17" s="24">
        <f aca="true" t="shared" si="2" ref="C17:O17">C18+C19+C20+C21+C22+C23</f>
        <v>20554776.470000003</v>
      </c>
      <c r="D17" s="24">
        <f t="shared" si="2"/>
        <v>16817561.880000003</v>
      </c>
      <c r="E17" s="24">
        <f t="shared" si="2"/>
        <v>5315600.739999999</v>
      </c>
      <c r="F17" s="24">
        <f t="shared" si="2"/>
        <v>17435370.089999996</v>
      </c>
      <c r="G17" s="24">
        <f t="shared" si="2"/>
        <v>25054537.07</v>
      </c>
      <c r="H17" s="24">
        <f t="shared" si="2"/>
        <v>4990791.759999999</v>
      </c>
      <c r="I17" s="24">
        <f t="shared" si="2"/>
        <v>19890041.959999997</v>
      </c>
      <c r="J17" s="24">
        <f t="shared" si="2"/>
        <v>18017633.150000002</v>
      </c>
      <c r="K17" s="24">
        <f t="shared" si="2"/>
        <v>23646720.87</v>
      </c>
      <c r="L17" s="24">
        <f t="shared" si="2"/>
        <v>21934112.369999994</v>
      </c>
      <c r="M17" s="24">
        <f t="shared" si="2"/>
        <v>11265131.500000002</v>
      </c>
      <c r="N17" s="24">
        <f t="shared" si="2"/>
        <v>5788731.2</v>
      </c>
      <c r="O17" s="24">
        <f t="shared" si="2"/>
        <v>217260297.54000002</v>
      </c>
      <c r="Q17" s="25"/>
      <c r="R17" s="25"/>
      <c r="S17" s="26"/>
      <c r="T17" s="27"/>
      <c r="U17" s="27"/>
      <c r="V17" s="27"/>
      <c r="W17" s="27"/>
    </row>
    <row r="18" spans="1:15" ht="18.75" customHeight="1">
      <c r="A18" s="28" t="s">
        <v>36</v>
      </c>
      <c r="B18" s="22">
        <f aca="true" t="shared" si="3" ref="B18:N18">ROUND(B13*B7,2)</f>
        <v>19507088.41</v>
      </c>
      <c r="C18" s="22">
        <f t="shared" si="3"/>
        <v>14577587.41</v>
      </c>
      <c r="D18" s="22">
        <f t="shared" si="3"/>
        <v>13087775.3</v>
      </c>
      <c r="E18" s="22">
        <f t="shared" si="3"/>
        <v>4391682.5</v>
      </c>
      <c r="F18" s="22">
        <f t="shared" si="3"/>
        <v>12781248.84</v>
      </c>
      <c r="G18" s="22">
        <f t="shared" si="3"/>
        <v>17306785.98</v>
      </c>
      <c r="H18" s="22">
        <f t="shared" si="3"/>
        <v>2816394.15</v>
      </c>
      <c r="I18" s="22">
        <f t="shared" si="3"/>
        <v>14230653.85</v>
      </c>
      <c r="J18" s="22">
        <f t="shared" si="3"/>
        <v>12668824.27</v>
      </c>
      <c r="K18" s="22">
        <f t="shared" si="3"/>
        <v>17860220.05</v>
      </c>
      <c r="L18" s="22">
        <f t="shared" si="3"/>
        <v>16223775.52</v>
      </c>
      <c r="M18" s="22">
        <f t="shared" si="3"/>
        <v>7639577.74</v>
      </c>
      <c r="N18" s="22">
        <f t="shared" si="3"/>
        <v>4471418.3</v>
      </c>
      <c r="O18" s="29">
        <f aca="true" t="shared" si="4" ref="O18:O23">SUM(B18:N18)</f>
        <v>157563032.32000002</v>
      </c>
    </row>
    <row r="19" spans="1:23" ht="18.75" customHeight="1">
      <c r="A19" s="28" t="s">
        <v>37</v>
      </c>
      <c r="B19" s="16">
        <v>4998918.450000001</v>
      </c>
      <c r="C19" s="22">
        <v>4124703.76</v>
      </c>
      <c r="D19" s="22">
        <v>3317985.7800000003</v>
      </c>
      <c r="E19" s="22">
        <v>603815.4700000001</v>
      </c>
      <c r="F19" s="22">
        <v>3910765.9499999997</v>
      </c>
      <c r="G19" s="22">
        <v>6748497.919999998</v>
      </c>
      <c r="H19" s="22">
        <v>2132073.05</v>
      </c>
      <c r="I19" s="22">
        <v>4034066.4800000004</v>
      </c>
      <c r="J19" s="22">
        <v>4148964.6500000004</v>
      </c>
      <c r="K19" s="22">
        <v>3811235.94</v>
      </c>
      <c r="L19" s="22">
        <v>3995515.0999999996</v>
      </c>
      <c r="M19" s="22">
        <v>2430790.38</v>
      </c>
      <c r="N19" s="22">
        <v>845355.04</v>
      </c>
      <c r="O19" s="29">
        <f t="shared" si="4"/>
        <v>45102687.970000006</v>
      </c>
      <c r="W19" s="30"/>
    </row>
    <row r="20" spans="1:15" ht="18.75" customHeight="1">
      <c r="A20" s="28" t="s">
        <v>38</v>
      </c>
      <c r="B20" s="22">
        <v>1089047.0500000005</v>
      </c>
      <c r="C20" s="22">
        <v>818308.8600000007</v>
      </c>
      <c r="D20" s="22">
        <v>345675.73</v>
      </c>
      <c r="E20" s="22">
        <v>172771.06000000003</v>
      </c>
      <c r="F20" s="22">
        <v>452541.4099999997</v>
      </c>
      <c r="G20" s="22">
        <v>671247.96</v>
      </c>
      <c r="H20" s="22">
        <v>143747</v>
      </c>
      <c r="I20" s="22">
        <v>489654.61</v>
      </c>
      <c r="J20" s="22">
        <v>687659.98</v>
      </c>
      <c r="K20" s="22">
        <v>1042178.1500000005</v>
      </c>
      <c r="L20" s="22">
        <v>884873.9199999995</v>
      </c>
      <c r="M20" s="22">
        <v>393953.89</v>
      </c>
      <c r="N20" s="22">
        <v>203020.85999999996</v>
      </c>
      <c r="O20" s="29">
        <f t="shared" si="4"/>
        <v>7394680.48</v>
      </c>
    </row>
    <row r="21" spans="1:15" ht="18.75" customHeight="1">
      <c r="A21" s="28" t="s">
        <v>39</v>
      </c>
      <c r="B21" s="22">
        <v>82079.14000000001</v>
      </c>
      <c r="C21" s="22">
        <v>82079.14000000001</v>
      </c>
      <c r="D21" s="22">
        <v>0</v>
      </c>
      <c r="E21" s="22">
        <v>0</v>
      </c>
      <c r="F21" s="22">
        <v>41039.57000000001</v>
      </c>
      <c r="G21" s="22">
        <v>41039.57000000001</v>
      </c>
      <c r="H21" s="22">
        <v>0</v>
      </c>
      <c r="I21" s="22">
        <v>0</v>
      </c>
      <c r="J21" s="22">
        <v>0</v>
      </c>
      <c r="K21" s="22">
        <v>41039.57000000001</v>
      </c>
      <c r="L21" s="22">
        <v>41039.57000000001</v>
      </c>
      <c r="M21" s="22">
        <v>0</v>
      </c>
      <c r="N21" s="22">
        <v>41039.57000000001</v>
      </c>
      <c r="O21" s="29">
        <f t="shared" si="4"/>
        <v>369356.13000000006</v>
      </c>
    </row>
    <row r="22" spans="1:15" ht="18.75" customHeight="1">
      <c r="A22" s="28" t="s">
        <v>40</v>
      </c>
      <c r="B22" s="22">
        <v>-156195.9</v>
      </c>
      <c r="C22" s="22">
        <v>-35047.79999999999</v>
      </c>
      <c r="D22" s="22">
        <v>-334532.87999999995</v>
      </c>
      <c r="E22" s="22">
        <v>-54432</v>
      </c>
      <c r="F22" s="22">
        <v>-202505.76000000007</v>
      </c>
      <c r="G22" s="22">
        <v>-124416</v>
      </c>
      <c r="H22" s="22">
        <v>-101422.44000000002</v>
      </c>
      <c r="I22" s="22">
        <v>0</v>
      </c>
      <c r="J22" s="22">
        <v>-176256</v>
      </c>
      <c r="K22" s="22">
        <v>-105593.76000000004</v>
      </c>
      <c r="L22" s="22">
        <v>-215472.7799999999</v>
      </c>
      <c r="M22" s="22">
        <v>-5184</v>
      </c>
      <c r="N22" s="22">
        <v>0</v>
      </c>
      <c r="O22" s="29">
        <f t="shared" si="4"/>
        <v>-1511059.3200000003</v>
      </c>
    </row>
    <row r="23" spans="1:26" ht="18.75" customHeight="1">
      <c r="A23" s="28" t="s">
        <v>41</v>
      </c>
      <c r="B23" s="22">
        <v>1028351.3300000001</v>
      </c>
      <c r="C23" s="22">
        <v>987145.1000000003</v>
      </c>
      <c r="D23" s="22">
        <v>400657.9500000002</v>
      </c>
      <c r="E23" s="22">
        <v>201763.71000000005</v>
      </c>
      <c r="F23" s="22">
        <v>452280.07999999984</v>
      </c>
      <c r="G23" s="22">
        <v>411381.6400000002</v>
      </c>
      <c r="H23" s="22">
        <v>0</v>
      </c>
      <c r="I23" s="22">
        <v>1135667.0200000003</v>
      </c>
      <c r="J23" s="22">
        <v>688440.25</v>
      </c>
      <c r="K23" s="22">
        <v>997640.9199999992</v>
      </c>
      <c r="L23" s="22">
        <v>1004381.0400000003</v>
      </c>
      <c r="M23" s="22">
        <v>805993.4900000002</v>
      </c>
      <c r="N23" s="22">
        <v>227897.43</v>
      </c>
      <c r="O23" s="29">
        <f t="shared" si="4"/>
        <v>8341599.96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31"/>
      <c r="B24" s="16"/>
      <c r="C24" s="16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</row>
    <row r="25" spans="1:15" ht="18.75" customHeight="1">
      <c r="A25" s="14" t="s">
        <v>42</v>
      </c>
      <c r="B25" s="34">
        <f aca="true" t="shared" si="5" ref="B25:O25">+B26+B28+B39+B40+B43-B44</f>
        <v>220661.4600000002</v>
      </c>
      <c r="C25" s="34">
        <f>+C26+C28+C39+C40+C43-C44</f>
        <v>-189943.36999999988</v>
      </c>
      <c r="D25" s="34">
        <f t="shared" si="5"/>
        <v>-1828861.5999999994</v>
      </c>
      <c r="E25" s="34">
        <f t="shared" si="5"/>
        <v>-97491.82</v>
      </c>
      <c r="F25" s="34">
        <f t="shared" si="5"/>
        <v>169084.0800000007</v>
      </c>
      <c r="G25" s="34">
        <f t="shared" si="5"/>
        <v>-603567.24</v>
      </c>
      <c r="H25" s="34">
        <f t="shared" si="5"/>
        <v>112429.87000000011</v>
      </c>
      <c r="I25" s="34">
        <f t="shared" si="5"/>
        <v>-91536.15999999968</v>
      </c>
      <c r="J25" s="34">
        <f t="shared" si="5"/>
        <v>-965844.96</v>
      </c>
      <c r="K25" s="34">
        <f t="shared" si="5"/>
        <v>-2187593.7300000014</v>
      </c>
      <c r="L25" s="34">
        <f t="shared" si="5"/>
        <v>-1528234.9800000002</v>
      </c>
      <c r="M25" s="34">
        <f t="shared" si="5"/>
        <v>-389096.48</v>
      </c>
      <c r="N25" s="34">
        <f t="shared" si="5"/>
        <v>-175324.57</v>
      </c>
      <c r="O25" s="34">
        <f t="shared" si="5"/>
        <v>-7555319.5</v>
      </c>
    </row>
    <row r="26" spans="1:15" ht="18.75" customHeight="1">
      <c r="A26" s="28" t="s">
        <v>43</v>
      </c>
      <c r="B26" s="35">
        <f>+B27</f>
        <v>-1570976</v>
      </c>
      <c r="C26" s="35">
        <f>+C27</f>
        <v>-1511730</v>
      </c>
      <c r="D26" s="35">
        <f aca="true" t="shared" si="6" ref="D26:O26">+D27</f>
        <v>-1070462.8</v>
      </c>
      <c r="E26" s="35">
        <f t="shared" si="6"/>
        <v>-193573.6</v>
      </c>
      <c r="F26" s="35">
        <f t="shared" si="6"/>
        <v>-889882.4</v>
      </c>
      <c r="G26" s="35">
        <f t="shared" si="6"/>
        <v>-1654078.8</v>
      </c>
      <c r="H26" s="35">
        <f t="shared" si="6"/>
        <v>-235606.8</v>
      </c>
      <c r="I26" s="35">
        <f t="shared" si="6"/>
        <v>-1515615.2</v>
      </c>
      <c r="J26" s="35">
        <f t="shared" si="6"/>
        <v>-1207874.8</v>
      </c>
      <c r="K26" s="35">
        <f t="shared" si="6"/>
        <v>-1138447.2</v>
      </c>
      <c r="L26" s="35">
        <f t="shared" si="6"/>
        <v>-1002949.2</v>
      </c>
      <c r="M26" s="35">
        <f t="shared" si="6"/>
        <v>-537451.2</v>
      </c>
      <c r="N26" s="35">
        <f t="shared" si="6"/>
        <v>-434852</v>
      </c>
      <c r="O26" s="35">
        <f t="shared" si="6"/>
        <v>-12963499.999999998</v>
      </c>
    </row>
    <row r="27" spans="1:26" ht="18.75" customHeight="1">
      <c r="A27" s="31" t="s">
        <v>44</v>
      </c>
      <c r="B27" s="16">
        <f>ROUND((-B9)*$G$3,2)</f>
        <v>-1570976</v>
      </c>
      <c r="C27" s="16">
        <f aca="true" t="shared" si="7" ref="C27:N27">ROUND((-C9)*$G$3,2)</f>
        <v>-1511730</v>
      </c>
      <c r="D27" s="16">
        <f t="shared" si="7"/>
        <v>-1070462.8</v>
      </c>
      <c r="E27" s="16">
        <f t="shared" si="7"/>
        <v>-193573.6</v>
      </c>
      <c r="F27" s="16">
        <f t="shared" si="7"/>
        <v>-889882.4</v>
      </c>
      <c r="G27" s="16">
        <f t="shared" si="7"/>
        <v>-1654078.8</v>
      </c>
      <c r="H27" s="16">
        <f t="shared" si="7"/>
        <v>-235606.8</v>
      </c>
      <c r="I27" s="16">
        <f t="shared" si="7"/>
        <v>-1515615.2</v>
      </c>
      <c r="J27" s="16">
        <f t="shared" si="7"/>
        <v>-1207874.8</v>
      </c>
      <c r="K27" s="16">
        <f t="shared" si="7"/>
        <v>-1138447.2</v>
      </c>
      <c r="L27" s="16">
        <f t="shared" si="7"/>
        <v>-1002949.2</v>
      </c>
      <c r="M27" s="16">
        <f t="shared" si="7"/>
        <v>-537451.2</v>
      </c>
      <c r="N27" s="16">
        <f t="shared" si="7"/>
        <v>-434852</v>
      </c>
      <c r="O27" s="36">
        <f aca="true" t="shared" si="8" ref="O27:O44">SUM(B27:N27)</f>
        <v>-12963499.999999998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8" t="s">
        <v>45</v>
      </c>
      <c r="B28" s="35">
        <f>SUM(B29:B37)</f>
        <v>-146606.96</v>
      </c>
      <c r="C28" s="35">
        <f aca="true" t="shared" si="9" ref="C28:O28">SUM(C29:C37)</f>
        <v>-88868.73000000001</v>
      </c>
      <c r="D28" s="35">
        <f t="shared" si="9"/>
        <v>-1512996.189999999</v>
      </c>
      <c r="E28" s="35">
        <f t="shared" si="9"/>
        <v>-50414.47</v>
      </c>
      <c r="F28" s="35">
        <f t="shared" si="9"/>
        <v>-276904.6199999996</v>
      </c>
      <c r="G28" s="35">
        <f t="shared" si="9"/>
        <v>-242115.43</v>
      </c>
      <c r="H28" s="35">
        <f t="shared" si="9"/>
        <v>-483638.1199999999</v>
      </c>
      <c r="I28" s="35">
        <f t="shared" si="9"/>
        <v>-144880.66</v>
      </c>
      <c r="J28" s="35">
        <f t="shared" si="9"/>
        <v>-150132.97</v>
      </c>
      <c r="K28" s="35">
        <f t="shared" si="9"/>
        <v>-1458740.8700000015</v>
      </c>
      <c r="L28" s="35">
        <f t="shared" si="9"/>
        <v>-1371584.3100000003</v>
      </c>
      <c r="M28" s="35">
        <f t="shared" si="9"/>
        <v>-65626.05</v>
      </c>
      <c r="N28" s="35">
        <f t="shared" si="9"/>
        <v>-43513.020000000004</v>
      </c>
      <c r="O28" s="35">
        <f t="shared" si="9"/>
        <v>-6036022.400000002</v>
      </c>
    </row>
    <row r="29" spans="1:26" ht="18.75" customHeight="1">
      <c r="A29" s="31" t="s">
        <v>46</v>
      </c>
      <c r="B29" s="37">
        <v>-25649.059999999998</v>
      </c>
      <c r="C29" s="37">
        <v>-18164.29</v>
      </c>
      <c r="D29" s="37">
        <v>-307096.04000000004</v>
      </c>
      <c r="E29" s="37">
        <v>-28273.81</v>
      </c>
      <c r="F29" s="37">
        <v>-196440.81</v>
      </c>
      <c r="G29" s="37">
        <v>-152941.02</v>
      </c>
      <c r="H29" s="37">
        <v>-154099.11</v>
      </c>
      <c r="I29" s="37">
        <v>-63222.42</v>
      </c>
      <c r="J29" s="37">
        <v>-74009.9</v>
      </c>
      <c r="K29" s="37">
        <v>-101009.1</v>
      </c>
      <c r="L29" s="37">
        <v>-108156.57</v>
      </c>
      <c r="M29" s="37">
        <v>-23587.93</v>
      </c>
      <c r="N29" s="37">
        <v>-19478.75</v>
      </c>
      <c r="O29" s="37">
        <f t="shared" si="8"/>
        <v>-1272128.81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31" t="s">
        <v>47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f t="shared" si="8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31" t="s">
        <v>48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f t="shared" si="8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31" t="s">
        <v>49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8">
        <f t="shared" si="8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31" t="s">
        <v>50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51</v>
      </c>
      <c r="B34" s="37">
        <v>0</v>
      </c>
      <c r="C34" s="37">
        <v>0</v>
      </c>
      <c r="D34" s="37">
        <v>10451000</v>
      </c>
      <c r="E34" s="37">
        <v>0</v>
      </c>
      <c r="F34" s="37">
        <v>6560000</v>
      </c>
      <c r="G34" s="37">
        <v>0</v>
      </c>
      <c r="H34" s="37">
        <v>2714000</v>
      </c>
      <c r="I34" s="37">
        <v>0</v>
      </c>
      <c r="J34" s="37">
        <v>0</v>
      </c>
      <c r="K34" s="37">
        <v>17618000</v>
      </c>
      <c r="L34" s="37">
        <v>16136000</v>
      </c>
      <c r="M34" s="37">
        <v>0</v>
      </c>
      <c r="N34" s="37">
        <v>0</v>
      </c>
      <c r="O34" s="37">
        <f t="shared" si="8"/>
        <v>53479000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52</v>
      </c>
      <c r="B35" s="37">
        <v>0</v>
      </c>
      <c r="C35" s="37">
        <v>0</v>
      </c>
      <c r="D35" s="37">
        <v>-11579000</v>
      </c>
      <c r="E35" s="37">
        <v>0</v>
      </c>
      <c r="F35" s="37">
        <v>-6560000</v>
      </c>
      <c r="G35" s="37">
        <v>0</v>
      </c>
      <c r="H35" s="37">
        <v>-3020000</v>
      </c>
      <c r="I35" s="37">
        <v>0</v>
      </c>
      <c r="J35" s="37">
        <v>0</v>
      </c>
      <c r="K35" s="37">
        <v>-18868000</v>
      </c>
      <c r="L35" s="37">
        <v>-17306000</v>
      </c>
      <c r="M35" s="37">
        <v>0</v>
      </c>
      <c r="N35" s="37">
        <v>0</v>
      </c>
      <c r="O35" s="37">
        <f t="shared" si="8"/>
        <v>-57333000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53</v>
      </c>
      <c r="B36" s="37"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f t="shared" si="8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54</v>
      </c>
      <c r="B37" s="37">
        <v>-120957.9</v>
      </c>
      <c r="C37" s="37">
        <v>-70704.44</v>
      </c>
      <c r="D37" s="37">
        <v>-77900.15</v>
      </c>
      <c r="E37" s="37">
        <v>-22140.66</v>
      </c>
      <c r="F37" s="37">
        <v>-80463.81</v>
      </c>
      <c r="G37" s="37">
        <v>-89174.41</v>
      </c>
      <c r="H37" s="37">
        <v>-23539.01</v>
      </c>
      <c r="I37" s="37">
        <v>-81658.24</v>
      </c>
      <c r="J37" s="37">
        <v>-76123.07</v>
      </c>
      <c r="K37" s="37">
        <v>-107731.77</v>
      </c>
      <c r="L37" s="37">
        <v>-93427.74</v>
      </c>
      <c r="M37" s="37">
        <v>-42038.12</v>
      </c>
      <c r="N37" s="37">
        <v>-24034.27</v>
      </c>
      <c r="O37" s="37">
        <f t="shared" si="8"/>
        <v>-909893.59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8" t="s">
        <v>55</v>
      </c>
      <c r="B39" s="39">
        <v>1938244.4200000002</v>
      </c>
      <c r="C39" s="39">
        <v>1410655.36</v>
      </c>
      <c r="D39" s="39">
        <v>754597.3899999999</v>
      </c>
      <c r="E39" s="39">
        <v>146496.25</v>
      </c>
      <c r="F39" s="39">
        <v>1418065.0100000002</v>
      </c>
      <c r="G39" s="39">
        <v>1292626.99</v>
      </c>
      <c r="H39" s="39">
        <v>831674.79</v>
      </c>
      <c r="I39" s="39">
        <v>1568959.7000000002</v>
      </c>
      <c r="J39" s="39">
        <v>392162.81</v>
      </c>
      <c r="K39" s="39">
        <v>409594.33999999997</v>
      </c>
      <c r="L39" s="39">
        <v>846298.53</v>
      </c>
      <c r="M39" s="39">
        <v>213980.77</v>
      </c>
      <c r="N39" s="39">
        <v>303040.45</v>
      </c>
      <c r="O39" s="37">
        <f t="shared" si="8"/>
        <v>11526396.809999999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8" t="s">
        <v>56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7">
        <f t="shared" si="8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7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57</v>
      </c>
      <c r="B42" s="40">
        <f>+B17+B25</f>
        <v>26769949.940000005</v>
      </c>
      <c r="C42" s="40">
        <f aca="true" t="shared" si="10" ref="C42:N42">+C17+C25</f>
        <v>20364833.1</v>
      </c>
      <c r="D42" s="40">
        <f t="shared" si="10"/>
        <v>14988700.280000003</v>
      </c>
      <c r="E42" s="40">
        <f t="shared" si="10"/>
        <v>5218108.919999999</v>
      </c>
      <c r="F42" s="40">
        <f t="shared" si="10"/>
        <v>17604454.169999998</v>
      </c>
      <c r="G42" s="40">
        <f t="shared" si="10"/>
        <v>24450969.830000002</v>
      </c>
      <c r="H42" s="40">
        <f t="shared" si="10"/>
        <v>5103221.629999999</v>
      </c>
      <c r="I42" s="40">
        <f t="shared" si="10"/>
        <v>19798505.799999997</v>
      </c>
      <c r="J42" s="40">
        <f t="shared" si="10"/>
        <v>17051788.19</v>
      </c>
      <c r="K42" s="40">
        <f t="shared" si="10"/>
        <v>21459127.14</v>
      </c>
      <c r="L42" s="40">
        <f t="shared" si="10"/>
        <v>20405877.389999993</v>
      </c>
      <c r="M42" s="40">
        <f t="shared" si="10"/>
        <v>10876035.020000001</v>
      </c>
      <c r="N42" s="40">
        <f t="shared" si="10"/>
        <v>5613406.63</v>
      </c>
      <c r="O42" s="40">
        <f>SUM(B42:N42)</f>
        <v>209704978.04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41" t="s">
        <v>58</v>
      </c>
      <c r="B43" s="37">
        <v>0</v>
      </c>
      <c r="C43" s="37">
        <v>0</v>
      </c>
      <c r="D43" s="37">
        <v>0</v>
      </c>
      <c r="E43" s="37">
        <v>0</v>
      </c>
      <c r="F43" s="37">
        <v>-82193.91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16">
        <f t="shared" si="8"/>
        <v>-82193.91</v>
      </c>
      <c r="P43"/>
      <c r="Q43"/>
      <c r="R43"/>
      <c r="S43"/>
    </row>
    <row r="44" spans="1:19" ht="18.75" customHeight="1">
      <c r="A44" s="41" t="s">
        <v>59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16">
        <f t="shared" si="8"/>
        <v>0</v>
      </c>
      <c r="P44"/>
      <c r="Q44"/>
      <c r="R44"/>
      <c r="S44"/>
    </row>
    <row r="45" spans="1:19" ht="15.75">
      <c r="A45" s="42"/>
      <c r="B45" s="43"/>
      <c r="C45" s="43"/>
      <c r="D45" s="44"/>
      <c r="E45" s="44"/>
      <c r="F45" s="44"/>
      <c r="G45" s="44"/>
      <c r="H45" s="44"/>
      <c r="I45" s="43"/>
      <c r="J45" s="44"/>
      <c r="K45" s="44"/>
      <c r="L45" s="44"/>
      <c r="M45" s="44"/>
      <c r="N45" s="44"/>
      <c r="O45" s="45"/>
      <c r="P45" s="46"/>
      <c r="Q45"/>
      <c r="R45" s="47"/>
      <c r="S45"/>
    </row>
    <row r="46" spans="1:19" ht="12.75" customHeight="1">
      <c r="A46" s="48"/>
      <c r="B46" s="49"/>
      <c r="C46" s="49"/>
      <c r="D46" s="50"/>
      <c r="E46" s="50"/>
      <c r="F46" s="50"/>
      <c r="G46" s="50"/>
      <c r="H46" s="50"/>
      <c r="I46" s="49"/>
      <c r="J46" s="50"/>
      <c r="K46" s="50"/>
      <c r="L46" s="50"/>
      <c r="M46" s="50"/>
      <c r="N46" s="50"/>
      <c r="O46" s="51"/>
      <c r="P46" s="46"/>
      <c r="Q46"/>
      <c r="R46" s="47"/>
      <c r="S46"/>
    </row>
    <row r="47" spans="1:17" ht="15" customHeight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  <c r="Q47" s="47"/>
    </row>
    <row r="48" spans="1:17" ht="18.75" customHeight="1">
      <c r="A48" s="14" t="s">
        <v>60</v>
      </c>
      <c r="B48" s="55">
        <f aca="true" t="shared" si="11" ref="B48:O48">SUM(B49:B59)</f>
        <v>26769949.930000003</v>
      </c>
      <c r="C48" s="55">
        <f t="shared" si="11"/>
        <v>20364833.070000004</v>
      </c>
      <c r="D48" s="55">
        <f t="shared" si="11"/>
        <v>14988700.290000003</v>
      </c>
      <c r="E48" s="55">
        <f t="shared" si="11"/>
        <v>5218108.88</v>
      </c>
      <c r="F48" s="55">
        <f t="shared" si="11"/>
        <v>17604454.189999998</v>
      </c>
      <c r="G48" s="55">
        <f t="shared" si="11"/>
        <v>24450969.869999997</v>
      </c>
      <c r="H48" s="55">
        <f t="shared" si="11"/>
        <v>5103221.65</v>
      </c>
      <c r="I48" s="55">
        <f t="shared" si="11"/>
        <v>19798505.83</v>
      </c>
      <c r="J48" s="55">
        <f t="shared" si="11"/>
        <v>17051788.2</v>
      </c>
      <c r="K48" s="55">
        <f t="shared" si="11"/>
        <v>21459127.14</v>
      </c>
      <c r="L48" s="55">
        <f t="shared" si="11"/>
        <v>20405877.39</v>
      </c>
      <c r="M48" s="55">
        <f t="shared" si="11"/>
        <v>10876035.000000002</v>
      </c>
      <c r="N48" s="55">
        <f t="shared" si="11"/>
        <v>5613406.680000001</v>
      </c>
      <c r="O48" s="40">
        <f t="shared" si="11"/>
        <v>209704978.11999997</v>
      </c>
      <c r="Q48"/>
    </row>
    <row r="49" spans="1:18" ht="18.75" customHeight="1">
      <c r="A49" s="28" t="s">
        <v>61</v>
      </c>
      <c r="B49" s="55">
        <v>22116195.540000003</v>
      </c>
      <c r="C49" s="55">
        <v>15402697.030000005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40">
        <f>SUM(B49:N49)</f>
        <v>37518892.57000001</v>
      </c>
      <c r="P49"/>
      <c r="Q49"/>
      <c r="R49" s="47"/>
    </row>
    <row r="50" spans="1:16" ht="18.75" customHeight="1">
      <c r="A50" s="28" t="s">
        <v>62</v>
      </c>
      <c r="B50" s="55">
        <v>4653754.390000001</v>
      </c>
      <c r="C50" s="55">
        <v>4962136.039999999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40">
        <f aca="true" t="shared" si="12" ref="O50:O59">SUM(B50:N50)</f>
        <v>9615890.43</v>
      </c>
      <c r="P50"/>
    </row>
    <row r="51" spans="1:17" ht="18.75" customHeight="1">
      <c r="A51" s="28" t="s">
        <v>63</v>
      </c>
      <c r="B51" s="56">
        <v>0</v>
      </c>
      <c r="C51" s="56">
        <v>0</v>
      </c>
      <c r="D51" s="35">
        <v>14988700.290000003</v>
      </c>
      <c r="E51" s="56">
        <v>0</v>
      </c>
      <c r="F51" s="56">
        <v>0</v>
      </c>
      <c r="G51" s="56">
        <v>0</v>
      </c>
      <c r="H51" s="55">
        <v>5103221.65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35">
        <f t="shared" si="12"/>
        <v>20091921.940000005</v>
      </c>
      <c r="Q51"/>
    </row>
    <row r="52" spans="1:18" ht="18.75" customHeight="1">
      <c r="A52" s="28" t="s">
        <v>64</v>
      </c>
      <c r="B52" s="56">
        <v>0</v>
      </c>
      <c r="C52" s="56">
        <v>0</v>
      </c>
      <c r="D52" s="56">
        <v>0</v>
      </c>
      <c r="E52" s="35">
        <v>5218108.88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40">
        <f t="shared" si="12"/>
        <v>5218108.88</v>
      </c>
      <c r="R52"/>
    </row>
    <row r="53" spans="1:19" ht="18.75" customHeight="1">
      <c r="A53" s="28" t="s">
        <v>65</v>
      </c>
      <c r="B53" s="56">
        <v>0</v>
      </c>
      <c r="C53" s="56">
        <v>0</v>
      </c>
      <c r="D53" s="56">
        <v>0</v>
      </c>
      <c r="E53" s="56">
        <v>0</v>
      </c>
      <c r="F53" s="35">
        <v>17604454.189999998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35">
        <f t="shared" si="12"/>
        <v>17604454.189999998</v>
      </c>
      <c r="S53"/>
    </row>
    <row r="54" spans="1:20" ht="18.75" customHeight="1">
      <c r="A54" s="28" t="s">
        <v>66</v>
      </c>
      <c r="B54" s="56">
        <v>0</v>
      </c>
      <c r="C54" s="56">
        <v>0</v>
      </c>
      <c r="D54" s="56">
        <v>0</v>
      </c>
      <c r="E54" s="56">
        <v>0</v>
      </c>
      <c r="F54" s="56">
        <v>0</v>
      </c>
      <c r="G54" s="55">
        <v>24450969.869999997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40">
        <f t="shared" si="12"/>
        <v>24450969.869999997</v>
      </c>
      <c r="T54"/>
    </row>
    <row r="55" spans="1:21" ht="18.75" customHeight="1">
      <c r="A55" s="28" t="s">
        <v>67</v>
      </c>
      <c r="B55" s="56">
        <v>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5">
        <v>19798505.83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40">
        <f t="shared" si="12"/>
        <v>19798505.83</v>
      </c>
      <c r="U55"/>
    </row>
    <row r="56" spans="1:22" ht="18.75" customHeight="1">
      <c r="A56" s="28" t="s">
        <v>68</v>
      </c>
      <c r="B56" s="56">
        <v>0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35">
        <v>17051788.2</v>
      </c>
      <c r="K56" s="56">
        <v>0</v>
      </c>
      <c r="L56" s="56">
        <v>0</v>
      </c>
      <c r="M56" s="56">
        <v>0</v>
      </c>
      <c r="N56" s="56">
        <v>0</v>
      </c>
      <c r="O56" s="40">
        <f t="shared" si="12"/>
        <v>17051788.2</v>
      </c>
      <c r="V56"/>
    </row>
    <row r="57" spans="1:23" ht="18.75" customHeight="1">
      <c r="A57" s="28" t="s">
        <v>69</v>
      </c>
      <c r="B57" s="56">
        <v>0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35">
        <v>21459127.14</v>
      </c>
      <c r="L57" s="35">
        <v>20405877.39</v>
      </c>
      <c r="M57" s="56">
        <v>0</v>
      </c>
      <c r="N57" s="56">
        <v>0</v>
      </c>
      <c r="O57" s="40">
        <f t="shared" si="12"/>
        <v>41865004.53</v>
      </c>
      <c r="P57"/>
      <c r="W57"/>
    </row>
    <row r="58" spans="1:25" ht="18.75" customHeight="1">
      <c r="A58" s="28" t="s">
        <v>70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35">
        <v>10876035.000000002</v>
      </c>
      <c r="N58" s="56">
        <v>0</v>
      </c>
      <c r="O58" s="40">
        <f t="shared" si="12"/>
        <v>10876035.000000002</v>
      </c>
      <c r="R58"/>
      <c r="Y58"/>
    </row>
    <row r="59" spans="1:26" ht="18.75" customHeight="1">
      <c r="A59" s="42" t="s">
        <v>71</v>
      </c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8">
        <v>5613406.680000001</v>
      </c>
      <c r="O59" s="59">
        <f t="shared" si="12"/>
        <v>5613406.680000001</v>
      </c>
      <c r="P59"/>
      <c r="S59"/>
      <c r="Z59"/>
    </row>
    <row r="60" spans="1:12" ht="21" customHeight="1">
      <c r="A60" s="60" t="s">
        <v>72</v>
      </c>
      <c r="B60" s="61"/>
      <c r="C60" s="61"/>
      <c r="D60"/>
      <c r="E60"/>
      <c r="F60"/>
      <c r="G60"/>
      <c r="H60" s="62"/>
      <c r="I60" s="62"/>
      <c r="J60"/>
      <c r="K60"/>
      <c r="L60"/>
    </row>
    <row r="61" spans="1:14" ht="15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2:12" ht="13.5">
      <c r="B62"/>
      <c r="C62"/>
      <c r="D62"/>
      <c r="E62"/>
      <c r="F62"/>
      <c r="G62"/>
      <c r="H62"/>
      <c r="I62"/>
      <c r="J62"/>
      <c r="K62"/>
      <c r="L62"/>
    </row>
    <row r="63" ht="13.5">
      <c r="K63"/>
    </row>
    <row r="64" ht="13.5">
      <c r="L64"/>
    </row>
    <row r="65" ht="13.5">
      <c r="M65"/>
    </row>
    <row r="66" ht="13.5">
      <c r="N66"/>
    </row>
    <row r="95" spans="2:14" ht="13.5"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2021-05-13T22:35:15Z</dcterms:created>
  <dcterms:modified xsi:type="dcterms:W3CDTF">2021-05-13T22:40:12Z</dcterms:modified>
  <cp:category/>
  <cp:version/>
  <cp:contentType/>
  <cp:contentStatus/>
</cp:coreProperties>
</file>