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<sst xmlns="http://schemas.openxmlformats.org/spreadsheetml/2006/main" count="79" uniqueCount="78">
  <si>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</si>
  <si>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</si>
  <si>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</si>
  <si>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</si>
  <si>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</si>
  <si>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</si>
  <si>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</si>
  <si>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</si>
  <si>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</si>
  <si>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</si>
  <si>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</si>
  <si>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</si>
  <si>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</si>
  <si>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</si>
  <si>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</si>
  <si>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</si>
  <si>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</si>
  <si>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</si>
  <si>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</si>
  <si>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</si>
  <si>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</si>
  <si>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</si>
  <si>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</si>
  <si>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</si>
  <si>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</si>
  <si>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</si>
  <si>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</si>
  <si>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</si>
  <si>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</si>
  <si>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</si>
  <si>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</si>
  <si>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</si>
  <si>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</si>
  <si>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</si>
  <si>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</si>
  <si>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</si>
  <si>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</si>
  <si>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</si>
  <si>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</si>
  <si>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</si>
  <si>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</si>
  <si>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</si>
  <si>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</si>
  <si>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</si>
  <si>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</si>
  <si>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</si>
  <si>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</si>
  <si>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</si>
  <si>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</si>
  <si>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</si>
  <si>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</si>
  <si>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</si>
  <si>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</si>
  <si>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</si>
  <si>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</si>
  <si>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</si>
  <si>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</si>
  <si>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</si>
  <si>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</si>
  <si>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</si>
  <si>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</si>
  <si>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</si>
  <si>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</si>
  <si>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</si>
  <si>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</si>
  <si>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</si>
  <si>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</si>
  <si>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</si>
  <si>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</si>
  <si>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</si>
  <si>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</si>
  <si>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</si>
  <si>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</si>
  <si>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</si>
  <si>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</si>
  <si>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</si>
  <si>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22/11/20 - VENCIMENTO 27/11/20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</si>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</sst>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5" fillId="0" borderId="0" xfId="0" applyFont="1" applyAlignment="1">
      <alignment/>
    </xf>
    <xf numFmtId="164" fontId="34" fillId="0" borderId="14" xfId="53" applyFont="1" applyFill="1" applyBorder="1" applyAlignment="1">
      <alignment horizontal="center" vertical="center"/>
    </xf>
    <xf numFmtId="4" fontId="46" fillId="0" borderId="0" xfId="0" applyNumberFormat="1" applyFont="1" applyAlignment="1">
      <alignment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16456</v>
      </c>
      <c r="C7" s="10">
        <f>C8+C11</f>
        <v>23974</v>
      </c>
      <c r="D7" s="10">
        <f aca="true" t="shared" si="0" ref="D7:K7">D8+D11</f>
        <v>68057</v>
      </c>
      <c r="E7" s="10">
        <f t="shared" si="0"/>
        <v>71465</v>
      </c>
      <c r="F7" s="10">
        <f t="shared" si="0"/>
        <v>73242</v>
      </c>
      <c r="G7" s="10">
        <f t="shared" si="0"/>
        <v>28880</v>
      </c>
      <c r="H7" s="10">
        <f t="shared" si="0"/>
        <v>14757</v>
      </c>
      <c r="I7" s="10">
        <f t="shared" si="0"/>
        <v>30967</v>
      </c>
      <c r="J7" s="10">
        <f t="shared" si="0"/>
        <v>18221</v>
      </c>
      <c r="K7" s="10">
        <f t="shared" si="0"/>
        <v>56863</v>
      </c>
      <c r="L7" s="10">
        <f>SUM(B7:K7)</f>
        <v>402882</v>
      </c>
      <c r="M7" s="11"/>
    </row>
    <row r="8" spans="1:13" ht="17.25" customHeight="1">
      <c r="A8" s="12" t="s">
        <v>18</v>
      </c>
      <c r="B8" s="13">
        <f>B9+B10</f>
        <v>1756</v>
      </c>
      <c r="C8" s="13">
        <f aca="true" t="shared" si="1" ref="C8:K8">C9+C10</f>
        <v>2329</v>
      </c>
      <c r="D8" s="13">
        <f t="shared" si="1"/>
        <v>7121</v>
      </c>
      <c r="E8" s="13">
        <f t="shared" si="1"/>
        <v>7006</v>
      </c>
      <c r="F8" s="13">
        <f t="shared" si="1"/>
        <v>7207</v>
      </c>
      <c r="G8" s="13">
        <f t="shared" si="1"/>
        <v>2847</v>
      </c>
      <c r="H8" s="13">
        <f t="shared" si="1"/>
        <v>1316</v>
      </c>
      <c r="I8" s="13">
        <f t="shared" si="1"/>
        <v>2205</v>
      </c>
      <c r="J8" s="13">
        <f t="shared" si="1"/>
        <v>1472</v>
      </c>
      <c r="K8" s="13">
        <f t="shared" si="1"/>
        <v>4252</v>
      </c>
      <c r="L8" s="13">
        <f>SUM(B8:K8)</f>
        <v>37511</v>
      </c>
      <c r="M8"/>
    </row>
    <row r="9" spans="1:13" ht="17.25" customHeight="1">
      <c r="A9" s="14" t="s">
        <v>19</v>
      </c>
      <c r="B9" s="15">
        <v>1753</v>
      </c>
      <c r="C9" s="15">
        <v>2329</v>
      </c>
      <c r="D9" s="15">
        <v>7121</v>
      </c>
      <c r="E9" s="15">
        <v>7006</v>
      </c>
      <c r="F9" s="15">
        <v>7207</v>
      </c>
      <c r="G9" s="15">
        <v>2847</v>
      </c>
      <c r="H9" s="15">
        <v>1316</v>
      </c>
      <c r="I9" s="15">
        <v>2205</v>
      </c>
      <c r="J9" s="15">
        <v>1472</v>
      </c>
      <c r="K9" s="15">
        <v>4252</v>
      </c>
      <c r="L9" s="13">
        <f>SUM(B9:K9)</f>
        <v>37508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14700</v>
      </c>
      <c r="C11" s="15">
        <v>21645</v>
      </c>
      <c r="D11" s="15">
        <v>60936</v>
      </c>
      <c r="E11" s="15">
        <v>64459</v>
      </c>
      <c r="F11" s="15">
        <v>66035</v>
      </c>
      <c r="G11" s="15">
        <v>26033</v>
      </c>
      <c r="H11" s="15">
        <v>13441</v>
      </c>
      <c r="I11" s="15">
        <v>28762</v>
      </c>
      <c r="J11" s="15">
        <v>16749</v>
      </c>
      <c r="K11" s="15">
        <v>52611</v>
      </c>
      <c r="L11" s="13">
        <f>SUM(B11:K11)</f>
        <v>365371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1.409099093247052</v>
      </c>
      <c r="C15" s="22">
        <v>1.572982616404953</v>
      </c>
      <c r="D15" s="22">
        <v>1.621409914993758</v>
      </c>
      <c r="E15" s="22">
        <v>1.404660997012347</v>
      </c>
      <c r="F15" s="22">
        <v>1.602811645154343</v>
      </c>
      <c r="G15" s="22">
        <v>1.586114524937382</v>
      </c>
      <c r="H15" s="22">
        <v>1.716829414103786</v>
      </c>
      <c r="I15" s="22">
        <v>1.431149102067302</v>
      </c>
      <c r="J15" s="22">
        <v>2.09571939295267</v>
      </c>
      <c r="K15" s="22">
        <v>1.367216724140775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123559.16999999998</v>
      </c>
      <c r="C17" s="25">
        <f aca="true" t="shared" si="2" ref="C17:K17">C18+C19+C20+C21+C22+C23+C24</f>
        <v>110089.01</v>
      </c>
      <c r="D17" s="25">
        <f t="shared" si="2"/>
        <v>386567.57</v>
      </c>
      <c r="E17" s="25">
        <f t="shared" si="2"/>
        <v>357497.41000000003</v>
      </c>
      <c r="F17" s="25">
        <f t="shared" si="2"/>
        <v>370297.18999999994</v>
      </c>
      <c r="G17" s="25">
        <f t="shared" si="2"/>
        <v>158365.96999999997</v>
      </c>
      <c r="H17" s="25">
        <f t="shared" si="2"/>
        <v>97838.08000000002</v>
      </c>
      <c r="I17" s="25">
        <f t="shared" si="2"/>
        <v>139668.24000000002</v>
      </c>
      <c r="J17" s="25">
        <f t="shared" si="2"/>
        <v>129115.82000000002</v>
      </c>
      <c r="K17" s="25">
        <f t="shared" si="2"/>
        <v>216285.63999999996</v>
      </c>
      <c r="L17" s="25">
        <f>L18+L19+L20+L21+L22+L23+L24</f>
        <v>2089284.1000000003</v>
      </c>
      <c r="M17"/>
    </row>
    <row r="18" spans="1:13" ht="17.25" customHeight="1">
      <c r="A18" s="26" t="s">
        <v>24</v>
      </c>
      <c r="B18" s="33">
        <f aca="true" t="shared" si="3" ref="B18:K18">ROUND(B13*B7,2)</f>
        <v>94725.67</v>
      </c>
      <c r="C18" s="33">
        <f t="shared" si="3"/>
        <v>74357.76</v>
      </c>
      <c r="D18" s="33">
        <f t="shared" si="3"/>
        <v>251388.95</v>
      </c>
      <c r="E18" s="33">
        <f t="shared" si="3"/>
        <v>266964.65</v>
      </c>
      <c r="F18" s="33">
        <f t="shared" si="3"/>
        <v>242196.65</v>
      </c>
      <c r="G18" s="33">
        <f t="shared" si="3"/>
        <v>104941.26</v>
      </c>
      <c r="H18" s="33">
        <f t="shared" si="3"/>
        <v>59081.13</v>
      </c>
      <c r="I18" s="33">
        <f t="shared" si="3"/>
        <v>102974.57</v>
      </c>
      <c r="J18" s="33">
        <f t="shared" si="3"/>
        <v>65238.47</v>
      </c>
      <c r="K18" s="33">
        <f t="shared" si="3"/>
        <v>166227.61</v>
      </c>
      <c r="L18" s="33">
        <f aca="true" t="shared" si="4" ref="L18:L24">SUM(B18:K18)</f>
        <v>1428096.7200000002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38752.19</v>
      </c>
      <c r="C19" s="33">
        <f t="shared" si="5"/>
        <v>42605.7</v>
      </c>
      <c r="D19" s="33">
        <f t="shared" si="5"/>
        <v>156215.59</v>
      </c>
      <c r="E19" s="33">
        <f t="shared" si="5"/>
        <v>108030.18</v>
      </c>
      <c r="F19" s="33">
        <f t="shared" si="5"/>
        <v>145998.96</v>
      </c>
      <c r="G19" s="33">
        <f t="shared" si="5"/>
        <v>61507.6</v>
      </c>
      <c r="H19" s="33">
        <f t="shared" si="5"/>
        <v>42351.09</v>
      </c>
      <c r="I19" s="33">
        <f t="shared" si="5"/>
        <v>44397.39</v>
      </c>
      <c r="J19" s="33">
        <f t="shared" si="5"/>
        <v>71483.06</v>
      </c>
      <c r="K19" s="33">
        <f t="shared" si="5"/>
        <v>61041.56</v>
      </c>
      <c r="L19" s="33">
        <f t="shared" si="4"/>
        <v>772383.3200000001</v>
      </c>
      <c r="M19"/>
    </row>
    <row r="20" spans="1:13" ht="17.25" customHeight="1">
      <c r="A20" s="27" t="s">
        <v>26</v>
      </c>
      <c r="B20" s="33">
        <v>350.53</v>
      </c>
      <c r="C20" s="33">
        <v>2979.54</v>
      </c>
      <c r="D20" s="33">
        <v>15846.57</v>
      </c>
      <c r="E20" s="33">
        <v>11260.89</v>
      </c>
      <c r="F20" s="33">
        <v>14077.72</v>
      </c>
      <c r="G20" s="33">
        <v>8213.44</v>
      </c>
      <c r="H20" s="33">
        <v>5157.07</v>
      </c>
      <c r="I20" s="33">
        <v>4381.67</v>
      </c>
      <c r="J20" s="33">
        <v>4688.39</v>
      </c>
      <c r="K20" s="33">
        <v>7711.74</v>
      </c>
      <c r="L20" s="33">
        <f t="shared" si="4"/>
        <v>74667.56000000001</v>
      </c>
      <c r="M20"/>
    </row>
    <row r="21" spans="1:13" ht="17.25" customHeight="1">
      <c r="A21" s="27" t="s">
        <v>27</v>
      </c>
      <c r="B21" s="33">
        <v>1367.99</v>
      </c>
      <c r="C21" s="29">
        <v>1367.99</v>
      </c>
      <c r="D21" s="29">
        <v>2735.98</v>
      </c>
      <c r="E21" s="29">
        <v>1367.99</v>
      </c>
      <c r="F21" s="33">
        <v>1367.99</v>
      </c>
      <c r="G21" s="29">
        <v>0</v>
      </c>
      <c r="H21" s="33">
        <v>1367.99</v>
      </c>
      <c r="I21" s="29">
        <v>1367.99</v>
      </c>
      <c r="J21" s="29">
        <v>2735.98</v>
      </c>
      <c r="K21" s="29">
        <v>1367.99</v>
      </c>
      <c r="L21" s="33">
        <f t="shared" si="4"/>
        <v>15047.89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-123.63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-123.63</v>
      </c>
      <c r="M23"/>
    </row>
    <row r="24" spans="1:13" ht="17.25" customHeight="1">
      <c r="A24" s="27" t="s">
        <v>74</v>
      </c>
      <c r="B24" s="33">
        <v>-11637.21</v>
      </c>
      <c r="C24" s="33">
        <v>-11221.98</v>
      </c>
      <c r="D24" s="33">
        <v>-39619.52</v>
      </c>
      <c r="E24" s="33">
        <v>-30126.3</v>
      </c>
      <c r="F24" s="33">
        <v>-33344.13</v>
      </c>
      <c r="G24" s="33">
        <v>-16172.7</v>
      </c>
      <c r="H24" s="33">
        <v>-10119.2</v>
      </c>
      <c r="I24" s="33">
        <v>-13453.38</v>
      </c>
      <c r="J24" s="33">
        <v>-15030.08</v>
      </c>
      <c r="K24" s="33">
        <v>-20063.26</v>
      </c>
      <c r="L24" s="33">
        <f t="shared" si="4"/>
        <v>-200787.76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-27848.65</v>
      </c>
      <c r="C27" s="33">
        <f t="shared" si="6"/>
        <v>-10247.6</v>
      </c>
      <c r="D27" s="33">
        <f t="shared" si="6"/>
        <v>-31332.4</v>
      </c>
      <c r="E27" s="33">
        <f t="shared" si="6"/>
        <v>-35418.9</v>
      </c>
      <c r="F27" s="33">
        <f t="shared" si="6"/>
        <v>-31710.8</v>
      </c>
      <c r="G27" s="33">
        <f t="shared" si="6"/>
        <v>-12526.8</v>
      </c>
      <c r="H27" s="33">
        <f t="shared" si="6"/>
        <v>-13683.259999999998</v>
      </c>
      <c r="I27" s="33">
        <f t="shared" si="6"/>
        <v>-9702</v>
      </c>
      <c r="J27" s="33">
        <f t="shared" si="6"/>
        <v>-6476.8</v>
      </c>
      <c r="K27" s="33">
        <f t="shared" si="6"/>
        <v>-18708.8</v>
      </c>
      <c r="L27" s="33">
        <f aca="true" t="shared" si="7" ref="L27:L33">SUM(B27:K27)</f>
        <v>-197656.00999999995</v>
      </c>
      <c r="M27"/>
    </row>
    <row r="28" spans="1:13" ht="18.75" customHeight="1">
      <c r="A28" s="27" t="s">
        <v>30</v>
      </c>
      <c r="B28" s="33">
        <f>B29+B30+B31+B32</f>
        <v>-7713.2</v>
      </c>
      <c r="C28" s="33">
        <f aca="true" t="shared" si="8" ref="C28:K28">C29+C30+C31+C32</f>
        <v>-10247.6</v>
      </c>
      <c r="D28" s="33">
        <f t="shared" si="8"/>
        <v>-31332.4</v>
      </c>
      <c r="E28" s="33">
        <f t="shared" si="8"/>
        <v>-30826.4</v>
      </c>
      <c r="F28" s="33">
        <f t="shared" si="8"/>
        <v>-31710.8</v>
      </c>
      <c r="G28" s="33">
        <f t="shared" si="8"/>
        <v>-12526.8</v>
      </c>
      <c r="H28" s="33">
        <f t="shared" si="8"/>
        <v>-5790.4</v>
      </c>
      <c r="I28" s="33">
        <f t="shared" si="8"/>
        <v>-9702</v>
      </c>
      <c r="J28" s="33">
        <f t="shared" si="8"/>
        <v>-6476.8</v>
      </c>
      <c r="K28" s="33">
        <f t="shared" si="8"/>
        <v>-18708.8</v>
      </c>
      <c r="L28" s="33">
        <f t="shared" si="7"/>
        <v>-165035.19999999998</v>
      </c>
      <c r="M28"/>
    </row>
    <row r="29" spans="1:13" s="36" customFormat="1" ht="18.75" customHeight="1">
      <c r="A29" s="34" t="s">
        <v>58</v>
      </c>
      <c r="B29" s="33">
        <f>-ROUND((B9)*$E$3,2)</f>
        <v>-7713.2</v>
      </c>
      <c r="C29" s="33">
        <f aca="true" t="shared" si="9" ref="C29:K29">-ROUND((C9)*$E$3,2)</f>
        <v>-10247.6</v>
      </c>
      <c r="D29" s="33">
        <f t="shared" si="9"/>
        <v>-31332.4</v>
      </c>
      <c r="E29" s="33">
        <f t="shared" si="9"/>
        <v>-30826.4</v>
      </c>
      <c r="F29" s="33">
        <f t="shared" si="9"/>
        <v>-31710.8</v>
      </c>
      <c r="G29" s="33">
        <f t="shared" si="9"/>
        <v>-12526.8</v>
      </c>
      <c r="H29" s="33">
        <f t="shared" si="9"/>
        <v>-5790.4</v>
      </c>
      <c r="I29" s="33">
        <f t="shared" si="9"/>
        <v>-9702</v>
      </c>
      <c r="J29" s="33">
        <f t="shared" si="9"/>
        <v>-6476.8</v>
      </c>
      <c r="K29" s="33">
        <f t="shared" si="9"/>
        <v>-18708.8</v>
      </c>
      <c r="L29" s="33">
        <f t="shared" si="7"/>
        <v>-165035.19999999998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-20135.45</v>
      </c>
      <c r="C33" s="38">
        <f t="shared" si="10"/>
        <v>0</v>
      </c>
      <c r="D33" s="38">
        <f t="shared" si="10"/>
        <v>0</v>
      </c>
      <c r="E33" s="38">
        <f t="shared" si="10"/>
        <v>-4592.5</v>
      </c>
      <c r="F33" s="38">
        <f t="shared" si="10"/>
        <v>0</v>
      </c>
      <c r="G33" s="38">
        <f t="shared" si="10"/>
        <v>0</v>
      </c>
      <c r="H33" s="38">
        <f t="shared" si="10"/>
        <v>-7892.86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-32620.81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-20135.45</v>
      </c>
      <c r="C35" s="17">
        <v>0</v>
      </c>
      <c r="D35" s="17">
        <v>0</v>
      </c>
      <c r="E35" s="33">
        <v>-4592.5</v>
      </c>
      <c r="F35" s="28">
        <v>0</v>
      </c>
      <c r="G35" s="28">
        <v>0</v>
      </c>
      <c r="H35" s="33">
        <v>-7892.86</v>
      </c>
      <c r="I35" s="17">
        <v>0</v>
      </c>
      <c r="J35" s="28">
        <v>0</v>
      </c>
      <c r="K35" s="17">
        <v>0</v>
      </c>
      <c r="L35" s="33">
        <f>SUM(B35:K35)</f>
        <v>-32620.81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0</v>
      </c>
      <c r="C48" s="41">
        <f aca="true" t="shared" si="12" ref="C48:K48">IF(C17+C27+C40+C49&lt;0,0,C17+C27+C49)</f>
        <v>99841.40999999999</v>
      </c>
      <c r="D48" s="41">
        <f t="shared" si="12"/>
        <v>355235.17</v>
      </c>
      <c r="E48" s="41">
        <f t="shared" si="12"/>
        <v>322078.51</v>
      </c>
      <c r="F48" s="41">
        <f t="shared" si="12"/>
        <v>338586.38999999996</v>
      </c>
      <c r="G48" s="41">
        <f t="shared" si="12"/>
        <v>145839.16999999998</v>
      </c>
      <c r="H48" s="41">
        <f t="shared" si="12"/>
        <v>84154.82000000002</v>
      </c>
      <c r="I48" s="41">
        <f t="shared" si="12"/>
        <v>129966.24000000002</v>
      </c>
      <c r="J48" s="41">
        <f t="shared" si="12"/>
        <v>122639.02000000002</v>
      </c>
      <c r="K48" s="41">
        <f t="shared" si="12"/>
        <v>197576.83999999997</v>
      </c>
      <c r="L48" s="42">
        <f>SUM(B48:K48)</f>
        <v>1795917.5699999998</v>
      </c>
      <c r="M48" s="54"/>
    </row>
    <row r="49" spans="1:12" ht="18.75" customHeight="1">
      <c r="A49" s="27" t="s">
        <v>48</v>
      </c>
      <c r="B49" s="33">
        <v>-116028.92000000004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42">
        <f>SUM(B49:K49)</f>
        <v>-116028.92000000004</v>
      </c>
    </row>
    <row r="50" spans="1:13" ht="18.75" customHeight="1">
      <c r="A50" s="27" t="s">
        <v>49</v>
      </c>
      <c r="B50" s="33">
        <f>IF(B17+B27+B40+B49&gt;0,0,B17+B27+B49)</f>
        <v>-20318.400000000052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42">
        <f>SUM(B50:K50)</f>
        <v>-20318.400000000052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0</v>
      </c>
      <c r="C54" s="41">
        <f aca="true" t="shared" si="14" ref="C54:J54">SUM(C55:C66)</f>
        <v>99841.41</v>
      </c>
      <c r="D54" s="41">
        <f t="shared" si="14"/>
        <v>355235.16</v>
      </c>
      <c r="E54" s="41">
        <f t="shared" si="14"/>
        <v>322078.51</v>
      </c>
      <c r="F54" s="41">
        <f t="shared" si="14"/>
        <v>338586.38</v>
      </c>
      <c r="G54" s="41">
        <f t="shared" si="14"/>
        <v>145839.16</v>
      </c>
      <c r="H54" s="41">
        <f t="shared" si="14"/>
        <v>84154.81</v>
      </c>
      <c r="I54" s="41">
        <f>SUM(I55:I69)</f>
        <v>129966.24000000002</v>
      </c>
      <c r="J54" s="41">
        <f t="shared" si="14"/>
        <v>122639.02000000002</v>
      </c>
      <c r="K54" s="41">
        <f>SUM(K55:K68)</f>
        <v>197576.83000000002</v>
      </c>
      <c r="L54" s="46">
        <f>SUM(B54:K54)</f>
        <v>1795917.52</v>
      </c>
      <c r="M54" s="40"/>
    </row>
    <row r="55" spans="1:13" ht="18.75" customHeight="1">
      <c r="A55" s="47" t="s">
        <v>51</v>
      </c>
      <c r="B55" s="48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0</v>
      </c>
      <c r="M55" s="40"/>
    </row>
    <row r="56" spans="1:12" ht="18.75" customHeight="1">
      <c r="A56" s="47" t="s">
        <v>61</v>
      </c>
      <c r="B56" s="17">
        <v>0</v>
      </c>
      <c r="C56" s="33">
        <v>87051.73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87051.73</v>
      </c>
    </row>
    <row r="57" spans="1:12" ht="18.75" customHeight="1">
      <c r="A57" s="47" t="s">
        <v>62</v>
      </c>
      <c r="B57" s="17">
        <v>0</v>
      </c>
      <c r="C57" s="33">
        <v>12789.68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12789.68</v>
      </c>
    </row>
    <row r="58" spans="1:12" ht="18.75" customHeight="1">
      <c r="A58" s="47" t="s">
        <v>52</v>
      </c>
      <c r="B58" s="17">
        <v>0</v>
      </c>
      <c r="C58" s="17">
        <v>0</v>
      </c>
      <c r="D58" s="33">
        <v>355235.16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355235.16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33">
        <v>322078.51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322078.51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33">
        <v>338586.38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338586.38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33">
        <v>145839.16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145839.16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33">
        <v>84154.81</v>
      </c>
      <c r="I62" s="17">
        <v>0</v>
      </c>
      <c r="J62" s="17">
        <v>0</v>
      </c>
      <c r="K62" s="17">
        <v>0</v>
      </c>
      <c r="L62" s="46">
        <f t="shared" si="15"/>
        <v>84154.81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122639.02000000002</v>
      </c>
      <c r="K64" s="17">
        <v>0</v>
      </c>
      <c r="L64" s="46">
        <f t="shared" si="15"/>
        <v>122639.02000000002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84009.67</v>
      </c>
      <c r="L65" s="46">
        <f t="shared" si="15"/>
        <v>84009.67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113567.16</v>
      </c>
      <c r="L66" s="46">
        <f t="shared" si="15"/>
        <v>113567.16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129966.24000000002</v>
      </c>
      <c r="J69" s="53">
        <v>0</v>
      </c>
      <c r="K69" s="53">
        <v>0</v>
      </c>
      <c r="L69" s="51">
        <f>SUM(B69:K69)</f>
        <v>129966.24000000002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2020-11-26T18:32:48Z</dcterms:modified>
  <cp:category/>
  <cp:version/>
  <cp:contentType/>
  <cp:contentStatus/>
</cp:coreProperties>
</file>