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<sst xmlns="http://schemas.openxmlformats.org/spreadsheetml/2006/main" count="80" uniqueCount="77">
  <si>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</si>
  <si>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</si>
  <si>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</si>
  <si>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</si>
  <si>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</si>
  <si>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</si>
  <si>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</si>
  <si>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</si>
  <si>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</si>
  <si>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</si>
  <si>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</si>
  <si>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</si>
  <si>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</si>
  <si>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</si>
  <si>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</si>
  <si>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</si>
  <si>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</si>
  <si>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</si>
  <si>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</si>
  <si>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</si>
  <si>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</si>
  <si>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</si>
  <si>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</si>
  <si>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</si>
  <si>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</si>
  <si>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</si>
  <si>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</si>
  <si>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</si>
  <si>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</si>
  <si>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</si>
  <si>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</si>
  <si>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</si>
  <si>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</si>
  <si>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</si>
  <si>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</si>
  <si>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</si>
  <si>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</si>
  <si>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</si>
  <si>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</si>
  <si>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</si>
  <si>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</si>
  <si>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</si>
  <si>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</si>
  <si>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</si>
  <si>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</si>
  <si>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</si>
  <si>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</si>
  <si>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</si>
  <si>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</si>
  <si>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</si>
  <si>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</si>
  <si>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</si>
  <si>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</si>
  <si>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</si>
  <si>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</si>
  <si>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</si>
  <si>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</si>
  <si>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</si>
  <si>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</si>
  <si>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</si>
  <si>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</si>
  <si>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</si>
  <si>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</si>
  <si>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</si>
  <si>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</si>
  <si>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</si>
  <si>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</si>
  <si>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</si>
  <si>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</si>
  <si>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</si>
  <si>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</si>
  <si>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</si>
  <si>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</si>
  <si>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14/05/21 - VENCIMENTO 21/05/21</t>
  </si>
  <si>
    <t>5.3. Revisão de Remuneração pelo Transporte Coletivo (1)</t>
  </si>
  <si>
    <t>5.2.10. Maggi Adm. de Consórcios LTDA</t>
  </si>
  <si>
    <t>Nota: (1) Revisões do período de 19/03 a 03/12/20, lotes D3 e D7; e revisão de fator de transição de 06 a 11/05/21.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</si>
</sst>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292472</v>
      </c>
      <c r="C7" s="9">
        <f t="shared" si="0"/>
        <v>210287</v>
      </c>
      <c r="D7" s="9">
        <f t="shared" si="0"/>
        <v>232078</v>
      </c>
      <c r="E7" s="9">
        <f t="shared" si="0"/>
        <v>48545</v>
      </c>
      <c r="F7" s="9">
        <f t="shared" si="0"/>
        <v>162911</v>
      </c>
      <c r="G7" s="9">
        <f t="shared" si="0"/>
        <v>273794</v>
      </c>
      <c r="H7" s="9">
        <f t="shared" si="0"/>
        <v>39191</v>
      </c>
      <c r="I7" s="9">
        <f t="shared" si="0"/>
        <v>207021</v>
      </c>
      <c r="J7" s="9">
        <f t="shared" si="0"/>
        <v>185939</v>
      </c>
      <c r="K7" s="9">
        <f t="shared" si="0"/>
        <v>267730</v>
      </c>
      <c r="L7" s="9">
        <f t="shared" si="0"/>
        <v>202843</v>
      </c>
      <c r="M7" s="9">
        <f t="shared" si="0"/>
        <v>94097</v>
      </c>
      <c r="N7" s="9">
        <f t="shared" si="0"/>
        <v>60318</v>
      </c>
      <c r="O7" s="9">
        <f t="shared" si="0"/>
        <v>2277226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12013</v>
      </c>
      <c r="C8" s="11">
        <f t="shared" si="1"/>
        <v>11762</v>
      </c>
      <c r="D8" s="11">
        <f t="shared" si="1"/>
        <v>9612</v>
      </c>
      <c r="E8" s="11">
        <f t="shared" si="1"/>
        <v>1815</v>
      </c>
      <c r="F8" s="11">
        <f t="shared" si="1"/>
        <v>6503</v>
      </c>
      <c r="G8" s="11">
        <f t="shared" si="1"/>
        <v>11395</v>
      </c>
      <c r="H8" s="11">
        <f t="shared" si="1"/>
        <v>2061</v>
      </c>
      <c r="I8" s="11">
        <f t="shared" si="1"/>
        <v>12147</v>
      </c>
      <c r="J8" s="11">
        <f t="shared" si="1"/>
        <v>8309</v>
      </c>
      <c r="K8" s="11">
        <f t="shared" si="1"/>
        <v>8311</v>
      </c>
      <c r="L8" s="11">
        <f t="shared" si="1"/>
        <v>6644</v>
      </c>
      <c r="M8" s="11">
        <f t="shared" si="1"/>
        <v>3581</v>
      </c>
      <c r="N8" s="11">
        <f t="shared" si="1"/>
        <v>3161</v>
      </c>
      <c r="O8" s="11">
        <f t="shared" si="1"/>
        <v>97314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12013</v>
      </c>
      <c r="C9" s="11">
        <v>11762</v>
      </c>
      <c r="D9" s="11">
        <v>9612</v>
      </c>
      <c r="E9" s="11">
        <v>1815</v>
      </c>
      <c r="F9" s="11">
        <v>6503</v>
      </c>
      <c r="G9" s="11">
        <v>11395</v>
      </c>
      <c r="H9" s="11">
        <v>2055</v>
      </c>
      <c r="I9" s="11">
        <v>12147</v>
      </c>
      <c r="J9" s="11">
        <v>8309</v>
      </c>
      <c r="K9" s="11">
        <v>8298</v>
      </c>
      <c r="L9" s="11">
        <v>6644</v>
      </c>
      <c r="M9" s="11">
        <v>3580</v>
      </c>
      <c r="N9" s="11">
        <v>3161</v>
      </c>
      <c r="O9" s="11">
        <f>SUM(B9:N9)</f>
        <v>97294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13</v>
      </c>
      <c r="L10" s="13">
        <v>0</v>
      </c>
      <c r="M10" s="13">
        <v>1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280459</v>
      </c>
      <c r="C11" s="13">
        <v>198525</v>
      </c>
      <c r="D11" s="13">
        <v>222466</v>
      </c>
      <c r="E11" s="13">
        <v>46730</v>
      </c>
      <c r="F11" s="13">
        <v>156408</v>
      </c>
      <c r="G11" s="13">
        <v>262399</v>
      </c>
      <c r="H11" s="13">
        <v>37130</v>
      </c>
      <c r="I11" s="13">
        <v>194874</v>
      </c>
      <c r="J11" s="13">
        <v>177630</v>
      </c>
      <c r="K11" s="13">
        <v>259419</v>
      </c>
      <c r="L11" s="13">
        <v>196199</v>
      </c>
      <c r="M11" s="13">
        <v>90516</v>
      </c>
      <c r="N11" s="13">
        <v>57157</v>
      </c>
      <c r="O11" s="11">
        <f>SUM(B11:N11)</f>
        <v>2179912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1.503730472158332</v>
      </c>
      <c r="C15" s="19">
        <v>1.530695821722722</v>
      </c>
      <c r="D15" s="19">
        <v>1.531932948634956</v>
      </c>
      <c r="E15" s="19">
        <v>1.189257015599335</v>
      </c>
      <c r="F15" s="19">
        <v>1.889871184710763</v>
      </c>
      <c r="G15" s="19">
        <v>1.848371637987392</v>
      </c>
      <c r="H15" s="19">
        <v>2.205347376048028</v>
      </c>
      <c r="I15" s="19">
        <v>1.545598344257797</v>
      </c>
      <c r="J15" s="19">
        <v>1.498989419539628</v>
      </c>
      <c r="K15" s="19">
        <v>1.461342478478443</v>
      </c>
      <c r="L15" s="19">
        <v>1.582601545890532</v>
      </c>
      <c r="M15" s="19">
        <v>1.608686922862132</v>
      </c>
      <c r="N15" s="19">
        <v>1.525642367987427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1046771.8300000001</v>
      </c>
      <c r="C17" s="24">
        <f aca="true" t="shared" si="2" ref="C17:N17">C18+C19+C20+C21+C22+C23+C24+C25</f>
        <v>777207.36</v>
      </c>
      <c r="D17" s="24">
        <f t="shared" si="2"/>
        <v>744557.8899999999</v>
      </c>
      <c r="E17" s="24">
        <f t="shared" si="2"/>
        <v>210821.86000000002</v>
      </c>
      <c r="F17" s="24">
        <f t="shared" si="2"/>
        <v>742348.8700000001</v>
      </c>
      <c r="G17" s="24">
        <f t="shared" si="2"/>
        <v>1012252.6699999999</v>
      </c>
      <c r="H17" s="24">
        <f t="shared" si="2"/>
        <v>227583.5</v>
      </c>
      <c r="I17" s="24">
        <f t="shared" si="2"/>
        <v>763747.3399999999</v>
      </c>
      <c r="J17" s="24">
        <f t="shared" si="2"/>
        <v>661481.1399999999</v>
      </c>
      <c r="K17" s="24">
        <f t="shared" si="2"/>
        <v>899620.99</v>
      </c>
      <c r="L17" s="24">
        <f t="shared" si="2"/>
        <v>846024.68</v>
      </c>
      <c r="M17" s="24">
        <f t="shared" si="2"/>
        <v>462329.89</v>
      </c>
      <c r="N17" s="24">
        <f t="shared" si="2"/>
        <v>249782.80000000002</v>
      </c>
      <c r="O17" s="24">
        <f>O18+O19+O20+O21+O22+O23+O24+O25</f>
        <v>8644530.82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644959.25</v>
      </c>
      <c r="C18" s="30">
        <f t="shared" si="3"/>
        <v>478928.64</v>
      </c>
      <c r="D18" s="30">
        <f t="shared" si="3"/>
        <v>463436.56</v>
      </c>
      <c r="E18" s="30">
        <f t="shared" si="3"/>
        <v>165834.57</v>
      </c>
      <c r="F18" s="30">
        <f t="shared" si="3"/>
        <v>376927.18</v>
      </c>
      <c r="G18" s="30">
        <f t="shared" si="3"/>
        <v>520756.19</v>
      </c>
      <c r="H18" s="30">
        <f t="shared" si="3"/>
        <v>99948.81</v>
      </c>
      <c r="I18" s="30">
        <f t="shared" si="3"/>
        <v>467743.25</v>
      </c>
      <c r="J18" s="30">
        <f t="shared" si="3"/>
        <v>422843.88</v>
      </c>
      <c r="K18" s="30">
        <f t="shared" si="3"/>
        <v>575914</v>
      </c>
      <c r="L18" s="30">
        <f t="shared" si="3"/>
        <v>496600.23</v>
      </c>
      <c r="M18" s="30">
        <f t="shared" si="3"/>
        <v>266125.14</v>
      </c>
      <c r="N18" s="30">
        <f t="shared" si="3"/>
        <v>154166.78</v>
      </c>
      <c r="O18" s="30">
        <f aca="true" t="shared" si="4" ref="O18:O25">SUM(B18:N18)</f>
        <v>5134184.48</v>
      </c>
    </row>
    <row r="19" spans="1:23" ht="18.75" customHeight="1">
      <c r="A19" s="26" t="s">
        <v>35</v>
      </c>
      <c r="B19" s="30">
        <f>IF(B15&lt;&gt;0,ROUND((B15-1)*B18,2),0)</f>
        <v>324885.63</v>
      </c>
      <c r="C19" s="30">
        <f aca="true" t="shared" si="5" ref="C19:N19">IF(C15&lt;&gt;0,ROUND((C15-1)*C18,2),0)</f>
        <v>254165.43</v>
      </c>
      <c r="D19" s="30">
        <f t="shared" si="5"/>
        <v>246517.18</v>
      </c>
      <c r="E19" s="30">
        <f t="shared" si="5"/>
        <v>31385.36</v>
      </c>
      <c r="F19" s="30">
        <f t="shared" si="5"/>
        <v>335416.64</v>
      </c>
      <c r="G19" s="30">
        <f t="shared" si="5"/>
        <v>441794.78</v>
      </c>
      <c r="H19" s="30">
        <f t="shared" si="5"/>
        <v>120473.04</v>
      </c>
      <c r="I19" s="30">
        <f t="shared" si="5"/>
        <v>255199.94</v>
      </c>
      <c r="J19" s="30">
        <f t="shared" si="5"/>
        <v>210994.62</v>
      </c>
      <c r="K19" s="30">
        <f t="shared" si="5"/>
        <v>265693.59</v>
      </c>
      <c r="L19" s="30">
        <f t="shared" si="5"/>
        <v>289320.06</v>
      </c>
      <c r="M19" s="30">
        <f t="shared" si="5"/>
        <v>161986.89</v>
      </c>
      <c r="N19" s="30">
        <f t="shared" si="5"/>
        <v>81036.59</v>
      </c>
      <c r="O19" s="30">
        <f t="shared" si="4"/>
        <v>3018869.75</v>
      </c>
      <c r="W19" s="62"/>
    </row>
    <row r="20" spans="1:15" ht="18.75" customHeight="1">
      <c r="A20" s="26" t="s">
        <v>36</v>
      </c>
      <c r="B20" s="30">
        <v>36636.44</v>
      </c>
      <c r="C20" s="30">
        <v>26569.97</v>
      </c>
      <c r="D20" s="30">
        <v>19106</v>
      </c>
      <c r="E20" s="30">
        <v>7310.26</v>
      </c>
      <c r="F20" s="30">
        <v>17150.55</v>
      </c>
      <c r="G20" s="30">
        <v>28150.82</v>
      </c>
      <c r="H20" s="30">
        <v>4028.23</v>
      </c>
      <c r="I20" s="30">
        <v>13511.24</v>
      </c>
      <c r="J20" s="30">
        <v>22889.09</v>
      </c>
      <c r="K20" s="30">
        <v>33062.49</v>
      </c>
      <c r="L20" s="30">
        <v>33196.26</v>
      </c>
      <c r="M20" s="30">
        <v>14015.27</v>
      </c>
      <c r="N20" s="30">
        <v>7605.93</v>
      </c>
      <c r="O20" s="30">
        <f t="shared" si="4"/>
        <v>263232.55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-142.13</v>
      </c>
      <c r="D22" s="30">
        <v>-5829.68</v>
      </c>
      <c r="E22" s="30">
        <v>0</v>
      </c>
      <c r="F22" s="30">
        <v>-5766.45</v>
      </c>
      <c r="G22" s="30">
        <v>0</v>
      </c>
      <c r="H22" s="30">
        <v>-3089.68</v>
      </c>
      <c r="I22" s="30">
        <v>0</v>
      </c>
      <c r="J22" s="30">
        <v>-7517.16</v>
      </c>
      <c r="K22" s="30">
        <v>-1662.77</v>
      </c>
      <c r="L22" s="30">
        <v>-728.71</v>
      </c>
      <c r="M22" s="30">
        <v>0</v>
      </c>
      <c r="N22" s="30">
        <v>0</v>
      </c>
      <c r="O22" s="30">
        <f t="shared" si="4"/>
        <v>-25162.97</v>
      </c>
    </row>
    <row r="23" spans="1:26" ht="18.75" customHeight="1">
      <c r="A23" s="26" t="s">
        <v>69</v>
      </c>
      <c r="B23" s="30">
        <v>0</v>
      </c>
      <c r="C23" s="30">
        <v>-74.16</v>
      </c>
      <c r="D23" s="30">
        <v>-226.56</v>
      </c>
      <c r="E23" s="30">
        <v>-283.76</v>
      </c>
      <c r="F23" s="30">
        <v>0</v>
      </c>
      <c r="G23" s="30">
        <v>0</v>
      </c>
      <c r="H23" s="30">
        <v>-80.39</v>
      </c>
      <c r="I23" s="30">
        <v>-300.64</v>
      </c>
      <c r="J23" s="30">
        <v>-4495.21</v>
      </c>
      <c r="K23" s="30">
        <v>0</v>
      </c>
      <c r="L23" s="30">
        <v>0</v>
      </c>
      <c r="M23" s="30">
        <v>0</v>
      </c>
      <c r="N23" s="30">
        <v>-64.77</v>
      </c>
      <c r="O23" s="30">
        <f t="shared" si="4"/>
        <v>-5525.490000000001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38034.44</v>
      </c>
      <c r="C25" s="30">
        <v>15077.15</v>
      </c>
      <c r="D25" s="30">
        <v>20213.16</v>
      </c>
      <c r="E25" s="30">
        <v>5234.2</v>
      </c>
      <c r="F25" s="30">
        <v>17279.72</v>
      </c>
      <c r="G25" s="30">
        <v>20209.65</v>
      </c>
      <c r="H25" s="30">
        <v>4962.26</v>
      </c>
      <c r="I25" s="30">
        <v>26252.32</v>
      </c>
      <c r="J25" s="30">
        <v>15424.69</v>
      </c>
      <c r="K25" s="30">
        <v>25272.45</v>
      </c>
      <c r="L25" s="30">
        <v>26295.61</v>
      </c>
      <c r="M25" s="30">
        <v>18861.36</v>
      </c>
      <c r="N25" s="30">
        <v>5697.04</v>
      </c>
      <c r="O25" s="30">
        <f t="shared" si="4"/>
        <v>238814.05000000002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-49879.92</v>
      </c>
      <c r="C27" s="30">
        <f>+C28+C30+C42+C43+C46-C47</f>
        <v>-50638.98</v>
      </c>
      <c r="D27" s="30">
        <f t="shared" si="6"/>
        <v>-45529.44</v>
      </c>
      <c r="E27" s="30">
        <f t="shared" si="6"/>
        <v>-7434.87</v>
      </c>
      <c r="F27" s="30">
        <f t="shared" si="6"/>
        <v>-27475.260000000002</v>
      </c>
      <c r="G27" s="30">
        <f t="shared" si="6"/>
        <v>-49949.86</v>
      </c>
      <c r="H27" s="30">
        <f t="shared" si="6"/>
        <v>-32417.23</v>
      </c>
      <c r="I27" s="30">
        <f t="shared" si="6"/>
        <v>-51882.86</v>
      </c>
      <c r="J27" s="30">
        <f t="shared" si="6"/>
        <v>-35242.04</v>
      </c>
      <c r="K27" s="30">
        <f t="shared" si="6"/>
        <v>-28850.689999999995</v>
      </c>
      <c r="L27" s="30">
        <f t="shared" si="6"/>
        <v>-22556.469999999998</v>
      </c>
      <c r="M27" s="30">
        <f t="shared" si="6"/>
        <v>-14949.28</v>
      </c>
      <c r="N27" s="30">
        <f t="shared" si="6"/>
        <v>-13709.38</v>
      </c>
      <c r="O27" s="30">
        <f t="shared" si="6"/>
        <v>-430516.27999999997</v>
      </c>
    </row>
    <row r="28" spans="1:15" ht="18.75" customHeight="1">
      <c r="A28" s="26" t="s">
        <v>40</v>
      </c>
      <c r="B28" s="31">
        <f>+B29</f>
        <v>-52857.2</v>
      </c>
      <c r="C28" s="31">
        <f>+C29</f>
        <v>-51752.8</v>
      </c>
      <c r="D28" s="31">
        <f aca="true" t="shared" si="7" ref="D28:O28">+D29</f>
        <v>-42292.8</v>
      </c>
      <c r="E28" s="31">
        <f t="shared" si="7"/>
        <v>-7986</v>
      </c>
      <c r="F28" s="31">
        <f t="shared" si="7"/>
        <v>-28613.2</v>
      </c>
      <c r="G28" s="31">
        <f t="shared" si="7"/>
        <v>-50138</v>
      </c>
      <c r="H28" s="31">
        <f t="shared" si="7"/>
        <v>-9042</v>
      </c>
      <c r="I28" s="31">
        <f t="shared" si="7"/>
        <v>-53446.8</v>
      </c>
      <c r="J28" s="31">
        <f t="shared" si="7"/>
        <v>-36559.6</v>
      </c>
      <c r="K28" s="31">
        <f t="shared" si="7"/>
        <v>-36511.2</v>
      </c>
      <c r="L28" s="31">
        <f t="shared" si="7"/>
        <v>-29233.6</v>
      </c>
      <c r="M28" s="31">
        <f t="shared" si="7"/>
        <v>-15752</v>
      </c>
      <c r="N28" s="31">
        <f t="shared" si="7"/>
        <v>-13908.4</v>
      </c>
      <c r="O28" s="31">
        <f t="shared" si="7"/>
        <v>-428093.6</v>
      </c>
    </row>
    <row r="29" spans="1:26" ht="18.75" customHeight="1">
      <c r="A29" s="27" t="s">
        <v>41</v>
      </c>
      <c r="B29" s="16">
        <f>ROUND((-B9)*$G$3,2)</f>
        <v>-52857.2</v>
      </c>
      <c r="C29" s="16">
        <f aca="true" t="shared" si="8" ref="C29:N29">ROUND((-C9)*$G$3,2)</f>
        <v>-51752.8</v>
      </c>
      <c r="D29" s="16">
        <f t="shared" si="8"/>
        <v>-42292.8</v>
      </c>
      <c r="E29" s="16">
        <f t="shared" si="8"/>
        <v>-7986</v>
      </c>
      <c r="F29" s="16">
        <f t="shared" si="8"/>
        <v>-28613.2</v>
      </c>
      <c r="G29" s="16">
        <f t="shared" si="8"/>
        <v>-50138</v>
      </c>
      <c r="H29" s="16">
        <f t="shared" si="8"/>
        <v>-9042</v>
      </c>
      <c r="I29" s="16">
        <f t="shared" si="8"/>
        <v>-53446.8</v>
      </c>
      <c r="J29" s="16">
        <f t="shared" si="8"/>
        <v>-36559.6</v>
      </c>
      <c r="K29" s="16">
        <f t="shared" si="8"/>
        <v>-36511.2</v>
      </c>
      <c r="L29" s="16">
        <f t="shared" si="8"/>
        <v>-29233.6</v>
      </c>
      <c r="M29" s="16">
        <f t="shared" si="8"/>
        <v>-15752</v>
      </c>
      <c r="N29" s="16">
        <f t="shared" si="8"/>
        <v>-13908.4</v>
      </c>
      <c r="O29" s="32">
        <f aca="true" t="shared" si="9" ref="O29:O47">SUM(B29:N29)</f>
        <v>-428093.6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 aca="true" t="shared" si="10" ref="B30:H30">SUM(B31:B40)</f>
        <v>0</v>
      </c>
      <c r="C30" s="31">
        <f t="shared" si="10"/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-22262.12</v>
      </c>
      <c r="I30" s="31">
        <f>SUM(I31:I40)</f>
        <v>0</v>
      </c>
      <c r="J30" s="31">
        <f aca="true" t="shared" si="11" ref="J30:O30">SUM(J31:J40)</f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1"/>
        <v>0</v>
      </c>
      <c r="O30" s="31">
        <f t="shared" si="11"/>
        <v>-22262.12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-22262.12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-22262.12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2977.28</v>
      </c>
      <c r="C42" s="35">
        <v>1113.82</v>
      </c>
      <c r="D42" s="35">
        <f>385.08-3621.72</f>
        <v>-3236.64</v>
      </c>
      <c r="E42" s="35">
        <v>551.13</v>
      </c>
      <c r="F42" s="35">
        <v>1137.94</v>
      </c>
      <c r="G42" s="35">
        <v>188.14</v>
      </c>
      <c r="H42" s="35">
        <v>-1113.11</v>
      </c>
      <c r="I42" s="35">
        <v>1563.94</v>
      </c>
      <c r="J42" s="35">
        <v>1317.56</v>
      </c>
      <c r="K42" s="35">
        <v>7660.51</v>
      </c>
      <c r="L42" s="35">
        <v>6677.13</v>
      </c>
      <c r="M42" s="35">
        <v>802.72</v>
      </c>
      <c r="N42" s="35">
        <v>199.02</v>
      </c>
      <c r="O42" s="33">
        <f t="shared" si="9"/>
        <v>19839.440000000002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2" ref="B45:N45">+B17+B27</f>
        <v>996891.91</v>
      </c>
      <c r="C45" s="36">
        <f t="shared" si="12"/>
        <v>726568.38</v>
      </c>
      <c r="D45" s="36">
        <f t="shared" si="12"/>
        <v>699028.45</v>
      </c>
      <c r="E45" s="36">
        <f t="shared" si="12"/>
        <v>203386.99000000002</v>
      </c>
      <c r="F45" s="36">
        <f t="shared" si="12"/>
        <v>714873.6100000001</v>
      </c>
      <c r="G45" s="36">
        <f t="shared" si="12"/>
        <v>962302.8099999999</v>
      </c>
      <c r="H45" s="36">
        <f t="shared" si="12"/>
        <v>195166.27</v>
      </c>
      <c r="I45" s="36">
        <f t="shared" si="12"/>
        <v>711864.4799999999</v>
      </c>
      <c r="J45" s="36">
        <f t="shared" si="12"/>
        <v>626239.0999999999</v>
      </c>
      <c r="K45" s="36">
        <f t="shared" si="12"/>
        <v>870770.3</v>
      </c>
      <c r="L45" s="36">
        <f t="shared" si="12"/>
        <v>823468.2100000001</v>
      </c>
      <c r="M45" s="36">
        <f t="shared" si="12"/>
        <v>447380.61</v>
      </c>
      <c r="N45" s="36">
        <f t="shared" si="12"/>
        <v>236073.42</v>
      </c>
      <c r="O45" s="36">
        <f>SUM(B45:N45)</f>
        <v>8214014.539999999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 s="43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3" ref="B51:O51">SUM(B52:B62)</f>
        <v>996891.9099999999</v>
      </c>
      <c r="C51" s="51">
        <f t="shared" si="13"/>
        <v>726568.38</v>
      </c>
      <c r="D51" s="51">
        <f t="shared" si="13"/>
        <v>699028.44</v>
      </c>
      <c r="E51" s="51">
        <f t="shared" si="13"/>
        <v>203386.99</v>
      </c>
      <c r="F51" s="51">
        <f t="shared" si="13"/>
        <v>714873.61</v>
      </c>
      <c r="G51" s="51">
        <f t="shared" si="13"/>
        <v>962302.81</v>
      </c>
      <c r="H51" s="51">
        <f t="shared" si="13"/>
        <v>195166.26</v>
      </c>
      <c r="I51" s="51">
        <f t="shared" si="13"/>
        <v>711864.48</v>
      </c>
      <c r="J51" s="51">
        <f t="shared" si="13"/>
        <v>626239.1</v>
      </c>
      <c r="K51" s="51">
        <f t="shared" si="13"/>
        <v>870770.3</v>
      </c>
      <c r="L51" s="51">
        <f t="shared" si="13"/>
        <v>823468.22</v>
      </c>
      <c r="M51" s="51">
        <f t="shared" si="13"/>
        <v>447380.61</v>
      </c>
      <c r="N51" s="51">
        <f t="shared" si="13"/>
        <v>236073.42</v>
      </c>
      <c r="O51" s="36">
        <f t="shared" si="13"/>
        <v>8214014.53</v>
      </c>
      <c r="Q51"/>
    </row>
    <row r="52" spans="1:18" ht="18.75" customHeight="1">
      <c r="A52" s="26" t="s">
        <v>57</v>
      </c>
      <c r="B52" s="51">
        <v>823146.94</v>
      </c>
      <c r="C52" s="51">
        <v>530908.29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1354055.23</v>
      </c>
      <c r="P52"/>
      <c r="Q52"/>
      <c r="R52" s="43"/>
    </row>
    <row r="53" spans="1:16" ht="18.75" customHeight="1">
      <c r="A53" s="26" t="s">
        <v>58</v>
      </c>
      <c r="B53" s="51">
        <v>173744.97</v>
      </c>
      <c r="C53" s="51">
        <v>195660.09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4" ref="O53:O62">SUM(B53:N53)</f>
        <v>369405.06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699028.44</v>
      </c>
      <c r="E54" s="52">
        <v>0</v>
      </c>
      <c r="F54" s="52">
        <v>0</v>
      </c>
      <c r="G54" s="52">
        <v>0</v>
      </c>
      <c r="H54" s="51">
        <v>195166.26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4"/>
        <v>894194.7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203386.99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4"/>
        <v>203386.99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714873.61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4"/>
        <v>714873.61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962302.81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4"/>
        <v>962302.81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711864.48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4"/>
        <v>711864.48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626239.1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4"/>
        <v>626239.1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870770.3</v>
      </c>
      <c r="L60" s="31">
        <v>823468.22</v>
      </c>
      <c r="M60" s="52">
        <v>0</v>
      </c>
      <c r="N60" s="52">
        <v>0</v>
      </c>
      <c r="O60" s="36">
        <f t="shared" si="14"/>
        <v>1694238.52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447380.61</v>
      </c>
      <c r="N61" s="52">
        <v>0</v>
      </c>
      <c r="O61" s="36">
        <f t="shared" si="14"/>
        <v>447380.61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236073.42</v>
      </c>
      <c r="O62" s="55">
        <f t="shared" si="14"/>
        <v>236073.42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2021-05-20T20:40:52Z</dcterms:modified>
  <cp:category/>
  <cp:version/>
  <cp:contentType/>
  <cp:contentStatus/>
</cp:coreProperties>
</file>