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<sst xmlns="http://schemas.openxmlformats.org/spreadsheetml/2006/main" count="80" uniqueCount="77">
  <si>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</si>
  <si>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</si>
  <si>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</si>
  <si>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</si>
  <si>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</si>
  <si>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</si>
  <si>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</si>
  <si>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</si>
  <si>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</si>
  <si>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</si>
  <si>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</si>
  <si>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</si>
  <si>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</si>
  <si>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</si>
  <si>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</si>
  <si>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</si>
  <si>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</si>
  <si>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</si>
  <si>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</si>
  <si>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</si>
  <si>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</si>
  <si>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</si>
  <si>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</si>
  <si>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</si>
  <si>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</si>
  <si>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</si>
  <si>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</si>
  <si>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</si>
  <si>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</si>
  <si>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</si>
  <si>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</si>
  <si>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</si>
  <si>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</si>
  <si>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</si>
  <si>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</si>
  <si>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</si>
  <si>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</si>
  <si>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</si>
  <si>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</si>
  <si>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</si>
  <si>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</si>
  <si>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</si>
  <si>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</si>
  <si>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</si>
  <si>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</si>
  <si>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</si>
  <si>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</si>
  <si>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</si>
  <si>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</si>
  <si>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</si>
  <si>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</si>
  <si>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</si>
  <si>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</si>
  <si>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</si>
  <si>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</si>
  <si>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</si>
  <si>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</si>
  <si>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</si>
  <si>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</si>
  <si>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</si>
  <si>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</si>
  <si>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</si>
  <si>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</si>
  <si>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</si>
  <si>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</si>
  <si>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</si>
  <si>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</si>
  <si>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</si>
  <si>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</si>
  <si>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</si>
  <si>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</si>
  <si>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</si>
  <si>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</si>
  <si>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23/09/21 - VENCIMENTO 30/09/21</t>
  </si>
  <si>
    <t>5.2.10. Maggi Adm. de Consórcios LTDA</t>
  </si>
  <si>
    <t>5.3. Revisão de Remuneração pelo Transporte Coletivo (1)</t>
  </si>
  <si>
    <t>Nota: (1) Revisões do período de 19/03 a 03/12/20, lotes D3 e D7. Revisões de passageiros, ar condicionado, fator de transição e frota não disponibilizada, mês de agosto/21, total de 1.054.337 passageiros.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</si>
</sst>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0" sqref="D20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339744</v>
      </c>
      <c r="C7" s="9">
        <f t="shared" si="0"/>
        <v>239793</v>
      </c>
      <c r="D7" s="9">
        <f t="shared" si="0"/>
        <v>253993</v>
      </c>
      <c r="E7" s="9">
        <f t="shared" si="0"/>
        <v>53973</v>
      </c>
      <c r="F7" s="9">
        <f t="shared" si="0"/>
        <v>177196</v>
      </c>
      <c r="G7" s="9">
        <f t="shared" si="0"/>
        <v>305518</v>
      </c>
      <c r="H7" s="9">
        <f t="shared" si="0"/>
        <v>44681</v>
      </c>
      <c r="I7" s="9">
        <f t="shared" si="0"/>
        <v>242808</v>
      </c>
      <c r="J7" s="9">
        <f t="shared" si="0"/>
        <v>213114</v>
      </c>
      <c r="K7" s="9">
        <f t="shared" si="0"/>
        <v>311021</v>
      </c>
      <c r="L7" s="9">
        <f t="shared" si="0"/>
        <v>229172</v>
      </c>
      <c r="M7" s="9">
        <f t="shared" si="0"/>
        <v>112678</v>
      </c>
      <c r="N7" s="9">
        <f t="shared" si="0"/>
        <v>70582</v>
      </c>
      <c r="O7" s="9">
        <f t="shared" si="0"/>
        <v>2594273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15120</v>
      </c>
      <c r="C8" s="11">
        <f t="shared" si="1"/>
        <v>15039</v>
      </c>
      <c r="D8" s="11">
        <f t="shared" si="1"/>
        <v>10580</v>
      </c>
      <c r="E8" s="11">
        <f t="shared" si="1"/>
        <v>2087</v>
      </c>
      <c r="F8" s="11">
        <f t="shared" si="1"/>
        <v>7541</v>
      </c>
      <c r="G8" s="11">
        <f t="shared" si="1"/>
        <v>11693</v>
      </c>
      <c r="H8" s="11">
        <f t="shared" si="1"/>
        <v>2499</v>
      </c>
      <c r="I8" s="11">
        <f t="shared" si="1"/>
        <v>14804</v>
      </c>
      <c r="J8" s="11">
        <f t="shared" si="1"/>
        <v>11555</v>
      </c>
      <c r="K8" s="11">
        <f t="shared" si="1"/>
        <v>9566</v>
      </c>
      <c r="L8" s="11">
        <f t="shared" si="1"/>
        <v>7501</v>
      </c>
      <c r="M8" s="11">
        <f t="shared" si="1"/>
        <v>4767</v>
      </c>
      <c r="N8" s="11">
        <f t="shared" si="1"/>
        <v>3996</v>
      </c>
      <c r="O8" s="11">
        <f t="shared" si="1"/>
        <v>116748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15120</v>
      </c>
      <c r="C9" s="11">
        <v>15039</v>
      </c>
      <c r="D9" s="11">
        <v>10580</v>
      </c>
      <c r="E9" s="11">
        <v>2087</v>
      </c>
      <c r="F9" s="11">
        <v>7541</v>
      </c>
      <c r="G9" s="11">
        <v>11693</v>
      </c>
      <c r="H9" s="11">
        <v>2499</v>
      </c>
      <c r="I9" s="11">
        <v>14803</v>
      </c>
      <c r="J9" s="11">
        <v>11555</v>
      </c>
      <c r="K9" s="11">
        <v>9558</v>
      </c>
      <c r="L9" s="11">
        <v>7501</v>
      </c>
      <c r="M9" s="11">
        <v>4757</v>
      </c>
      <c r="N9" s="11">
        <v>3994</v>
      </c>
      <c r="O9" s="11">
        <f>SUM(B9:N9)</f>
        <v>116727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8</v>
      </c>
      <c r="L10" s="13">
        <v>0</v>
      </c>
      <c r="M10" s="13">
        <v>10</v>
      </c>
      <c r="N10" s="13">
        <v>2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324624</v>
      </c>
      <c r="C11" s="13">
        <v>224754</v>
      </c>
      <c r="D11" s="13">
        <v>243413</v>
      </c>
      <c r="E11" s="13">
        <v>51886</v>
      </c>
      <c r="F11" s="13">
        <v>169655</v>
      </c>
      <c r="G11" s="13">
        <v>293825</v>
      </c>
      <c r="H11" s="13">
        <v>42182</v>
      </c>
      <c r="I11" s="13">
        <v>228004</v>
      </c>
      <c r="J11" s="13">
        <v>201559</v>
      </c>
      <c r="K11" s="13">
        <v>301455</v>
      </c>
      <c r="L11" s="13">
        <v>221671</v>
      </c>
      <c r="M11" s="13">
        <v>107911</v>
      </c>
      <c r="N11" s="13">
        <v>66586</v>
      </c>
      <c r="O11" s="11">
        <f>SUM(B11:N11)</f>
        <v>2477525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1.399542974011131</v>
      </c>
      <c r="C15" s="19">
        <v>1.458685059415391</v>
      </c>
      <c r="D15" s="19">
        <v>1.374929843658574</v>
      </c>
      <c r="E15" s="19">
        <v>1.021139823450239</v>
      </c>
      <c r="F15" s="19">
        <v>1.739957372220557</v>
      </c>
      <c r="G15" s="19">
        <v>1.734884887071105</v>
      </c>
      <c r="H15" s="19">
        <v>1.681420505761582</v>
      </c>
      <c r="I15" s="19">
        <v>1.385088880750052</v>
      </c>
      <c r="J15" s="19">
        <v>1.386876429895146</v>
      </c>
      <c r="K15" s="19">
        <v>1.241440445896926</v>
      </c>
      <c r="L15" s="19">
        <v>1.396216172992255</v>
      </c>
      <c r="M15" s="19">
        <v>1.438689780401302</v>
      </c>
      <c r="N15" s="19">
        <v>1.313330637831958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1147210.7399999998</v>
      </c>
      <c r="C17" s="24">
        <f aca="true" t="shared" si="2" ref="C17:N17">C18+C19+C20+C21+C22+C23+C24+C25</f>
        <v>860058.38</v>
      </c>
      <c r="D17" s="24">
        <f t="shared" si="2"/>
        <v>744834.5299999999</v>
      </c>
      <c r="E17" s="24">
        <f t="shared" si="2"/>
        <v>204372.87999999998</v>
      </c>
      <c r="F17" s="24">
        <f t="shared" si="2"/>
        <v>766346.1</v>
      </c>
      <c r="G17" s="24">
        <f t="shared" si="2"/>
        <v>1080490.4</v>
      </c>
      <c r="H17" s="24">
        <f t="shared" si="2"/>
        <v>201954.33</v>
      </c>
      <c r="I17" s="24">
        <f t="shared" si="2"/>
        <v>820998.9799999999</v>
      </c>
      <c r="J17" s="24">
        <f t="shared" si="2"/>
        <v>721119.5599999998</v>
      </c>
      <c r="K17" s="24">
        <f t="shared" si="2"/>
        <v>905465.1199999999</v>
      </c>
      <c r="L17" s="24">
        <f t="shared" si="2"/>
        <v>856114.9099999998</v>
      </c>
      <c r="M17" s="24">
        <f t="shared" si="2"/>
        <v>500217.68</v>
      </c>
      <c r="N17" s="24">
        <f t="shared" si="2"/>
        <v>256085.97</v>
      </c>
      <c r="O17" s="24">
        <f>O18+O19+O20+O21+O22+O23+O24+O25</f>
        <v>9065269.58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764186.18</v>
      </c>
      <c r="C18" s="30">
        <f t="shared" si="3"/>
        <v>557063.12</v>
      </c>
      <c r="D18" s="30">
        <f t="shared" si="3"/>
        <v>517332.94</v>
      </c>
      <c r="E18" s="30">
        <f t="shared" si="3"/>
        <v>188063.52</v>
      </c>
      <c r="F18" s="30">
        <f t="shared" si="3"/>
        <v>418182.56</v>
      </c>
      <c r="G18" s="30">
        <f t="shared" si="3"/>
        <v>592704.92</v>
      </c>
      <c r="H18" s="30">
        <f t="shared" si="3"/>
        <v>116228.69</v>
      </c>
      <c r="I18" s="30">
        <f t="shared" si="3"/>
        <v>559575.32</v>
      </c>
      <c r="J18" s="30">
        <f t="shared" si="3"/>
        <v>494339.23</v>
      </c>
      <c r="K18" s="30">
        <f t="shared" si="3"/>
        <v>682411.18</v>
      </c>
      <c r="L18" s="30">
        <f t="shared" si="3"/>
        <v>572288.32</v>
      </c>
      <c r="M18" s="30">
        <f t="shared" si="3"/>
        <v>325053.49</v>
      </c>
      <c r="N18" s="30">
        <f t="shared" si="3"/>
        <v>184007.27</v>
      </c>
      <c r="O18" s="30">
        <f aca="true" t="shared" si="4" ref="O18:O25">SUM(B18:N18)</f>
        <v>5971436.739999999</v>
      </c>
    </row>
    <row r="19" spans="1:23" ht="18.75" customHeight="1">
      <c r="A19" s="26" t="s">
        <v>35</v>
      </c>
      <c r="B19" s="30">
        <f>IF(B15&lt;&gt;0,ROUND((B15-1)*B18,2),0)</f>
        <v>305325.22</v>
      </c>
      <c r="C19" s="30">
        <f aca="true" t="shared" si="5" ref="C19:N19">IF(C15&lt;&gt;0,ROUND((C15-1)*C18,2),0)</f>
        <v>255516.53</v>
      </c>
      <c r="D19" s="30">
        <f t="shared" si="5"/>
        <v>193963.56</v>
      </c>
      <c r="E19" s="30">
        <f t="shared" si="5"/>
        <v>3975.63</v>
      </c>
      <c r="F19" s="30">
        <f t="shared" si="5"/>
        <v>309437.27</v>
      </c>
      <c r="G19" s="30">
        <f t="shared" si="5"/>
        <v>435569.89</v>
      </c>
      <c r="H19" s="30">
        <f t="shared" si="5"/>
        <v>79200.61</v>
      </c>
      <c r="I19" s="30">
        <f t="shared" si="5"/>
        <v>215486.23</v>
      </c>
      <c r="J19" s="30">
        <f t="shared" si="5"/>
        <v>191248.2</v>
      </c>
      <c r="K19" s="30">
        <f t="shared" si="5"/>
        <v>164761.66</v>
      </c>
      <c r="L19" s="30">
        <f t="shared" si="5"/>
        <v>226749.89</v>
      </c>
      <c r="M19" s="30">
        <f t="shared" si="5"/>
        <v>142597.64</v>
      </c>
      <c r="N19" s="30">
        <f t="shared" si="5"/>
        <v>57655.12</v>
      </c>
      <c r="O19" s="30">
        <f t="shared" si="4"/>
        <v>2581487.4500000007</v>
      </c>
      <c r="W19" s="62"/>
    </row>
    <row r="20" spans="1:15" ht="18.75" customHeight="1">
      <c r="A20" s="26" t="s">
        <v>36</v>
      </c>
      <c r="B20" s="30">
        <v>42223.54</v>
      </c>
      <c r="C20" s="30">
        <v>30975.37</v>
      </c>
      <c r="D20" s="30">
        <v>19494.34</v>
      </c>
      <c r="E20" s="30">
        <v>7395.68</v>
      </c>
      <c r="F20" s="30">
        <v>21980.09</v>
      </c>
      <c r="G20" s="30">
        <v>32144.48</v>
      </c>
      <c r="H20" s="30">
        <v>3943.25</v>
      </c>
      <c r="I20" s="30">
        <v>22095.32</v>
      </c>
      <c r="J20" s="30">
        <v>26053.15</v>
      </c>
      <c r="K20" s="30">
        <v>36143.19</v>
      </c>
      <c r="L20" s="30">
        <v>34938.32</v>
      </c>
      <c r="M20" s="30">
        <v>15142.3</v>
      </c>
      <c r="N20" s="30">
        <v>8636.6</v>
      </c>
      <c r="O20" s="30">
        <f t="shared" si="4"/>
        <v>301165.62999999995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-293.73</v>
      </c>
      <c r="C22" s="30">
        <v>0</v>
      </c>
      <c r="D22" s="30">
        <v>-3958.53</v>
      </c>
      <c r="E22" s="30">
        <v>0</v>
      </c>
      <c r="F22" s="30">
        <v>-146.87</v>
      </c>
      <c r="G22" s="30">
        <v>0</v>
      </c>
      <c r="H22" s="30">
        <v>-1755.97</v>
      </c>
      <c r="I22" s="30">
        <v>0</v>
      </c>
      <c r="J22" s="30">
        <v>-3030.67</v>
      </c>
      <c r="K22" s="30">
        <v>-312.4</v>
      </c>
      <c r="L22" s="30">
        <v>0</v>
      </c>
      <c r="M22" s="30">
        <v>0</v>
      </c>
      <c r="N22" s="30">
        <v>0</v>
      </c>
      <c r="O22" s="30">
        <f t="shared" si="4"/>
        <v>-9498.17</v>
      </c>
    </row>
    <row r="23" spans="1:26" ht="18.75" customHeight="1">
      <c r="A23" s="26" t="s">
        <v>69</v>
      </c>
      <c r="B23" s="30">
        <v>0</v>
      </c>
      <c r="C23" s="30">
        <v>-76.63</v>
      </c>
      <c r="D23" s="30">
        <v>-858.33</v>
      </c>
      <c r="E23" s="30">
        <v>-1026.2</v>
      </c>
      <c r="F23" s="30">
        <v>0</v>
      </c>
      <c r="G23" s="30">
        <v>-257.1</v>
      </c>
      <c r="H23" s="30">
        <v>-1412.19</v>
      </c>
      <c r="I23" s="30">
        <v>-621.36</v>
      </c>
      <c r="J23" s="30">
        <v>-2991.74</v>
      </c>
      <c r="K23" s="30">
        <v>-3332.64</v>
      </c>
      <c r="L23" s="30">
        <v>-1780.89</v>
      </c>
      <c r="M23" s="30">
        <v>0</v>
      </c>
      <c r="N23" s="30">
        <v>0</v>
      </c>
      <c r="O23" s="30">
        <f t="shared" si="4"/>
        <v>-12357.08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32997.65</v>
      </c>
      <c r="C25" s="30">
        <v>13808.11</v>
      </c>
      <c r="D25" s="30">
        <v>17474.61</v>
      </c>
      <c r="E25" s="30">
        <v>4578.31</v>
      </c>
      <c r="F25" s="30">
        <v>15507.11</v>
      </c>
      <c r="G25" s="30">
        <v>18942.27</v>
      </c>
      <c r="H25" s="30">
        <v>4364</v>
      </c>
      <c r="I25" s="30">
        <v>23077.53</v>
      </c>
      <c r="J25" s="30">
        <v>14115.45</v>
      </c>
      <c r="K25" s="30">
        <v>24408.19</v>
      </c>
      <c r="L25" s="30">
        <v>22533.33</v>
      </c>
      <c r="M25" s="30">
        <v>16038.31</v>
      </c>
      <c r="N25" s="30">
        <v>4401.04</v>
      </c>
      <c r="O25" s="30">
        <f t="shared" si="4"/>
        <v>212245.91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11678.839999999997</v>
      </c>
      <c r="C27" s="30">
        <f>+C28+C30+C42+C43+C46-C47</f>
        <v>-6069.620000000003</v>
      </c>
      <c r="D27" s="30">
        <f t="shared" si="6"/>
        <v>-35476.8</v>
      </c>
      <c r="E27" s="30">
        <f t="shared" si="6"/>
        <v>4336.34</v>
      </c>
      <c r="F27" s="30">
        <f t="shared" si="6"/>
        <v>-5833.240000000002</v>
      </c>
      <c r="G27" s="30">
        <f t="shared" si="6"/>
        <v>7384.630000000005</v>
      </c>
      <c r="H27" s="30">
        <f t="shared" si="6"/>
        <v>-30282.03</v>
      </c>
      <c r="I27" s="30">
        <f t="shared" si="6"/>
        <v>-37109.67999999999</v>
      </c>
      <c r="J27" s="30">
        <f t="shared" si="6"/>
        <v>-27245.25</v>
      </c>
      <c r="K27" s="30">
        <f t="shared" si="6"/>
        <v>-25188.649999999998</v>
      </c>
      <c r="L27" s="30">
        <f t="shared" si="6"/>
        <v>6074.459999999999</v>
      </c>
      <c r="M27" s="30">
        <f t="shared" si="6"/>
        <v>-5815.389999999999</v>
      </c>
      <c r="N27" s="30">
        <f t="shared" si="6"/>
        <v>-6041.469999999999</v>
      </c>
      <c r="O27" s="30">
        <f t="shared" si="6"/>
        <v>-149587.86</v>
      </c>
    </row>
    <row r="28" spans="1:15" ht="18.75" customHeight="1">
      <c r="A28" s="26" t="s">
        <v>40</v>
      </c>
      <c r="B28" s="31">
        <f>+B29</f>
        <v>-66528</v>
      </c>
      <c r="C28" s="31">
        <f>+C29</f>
        <v>-66171.6</v>
      </c>
      <c r="D28" s="31">
        <f aca="true" t="shared" si="7" ref="D28:O28">+D29</f>
        <v>-46552</v>
      </c>
      <c r="E28" s="31">
        <f t="shared" si="7"/>
        <v>-9182.8</v>
      </c>
      <c r="F28" s="31">
        <f t="shared" si="7"/>
        <v>-33180.4</v>
      </c>
      <c r="G28" s="31">
        <f t="shared" si="7"/>
        <v>-51449.2</v>
      </c>
      <c r="H28" s="31">
        <f t="shared" si="7"/>
        <v>-10995.6</v>
      </c>
      <c r="I28" s="31">
        <f t="shared" si="7"/>
        <v>-65133.2</v>
      </c>
      <c r="J28" s="31">
        <f t="shared" si="7"/>
        <v>-50842</v>
      </c>
      <c r="K28" s="31">
        <f t="shared" si="7"/>
        <v>-42055.2</v>
      </c>
      <c r="L28" s="31">
        <f t="shared" si="7"/>
        <v>-33004.4</v>
      </c>
      <c r="M28" s="31">
        <f t="shared" si="7"/>
        <v>-20930.8</v>
      </c>
      <c r="N28" s="31">
        <f t="shared" si="7"/>
        <v>-17573.6</v>
      </c>
      <c r="O28" s="31">
        <f t="shared" si="7"/>
        <v>-513598.8</v>
      </c>
    </row>
    <row r="29" spans="1:26" ht="18.75" customHeight="1">
      <c r="A29" s="27" t="s">
        <v>41</v>
      </c>
      <c r="B29" s="16">
        <f>ROUND((-B9)*$G$3,2)</f>
        <v>-66528</v>
      </c>
      <c r="C29" s="16">
        <f aca="true" t="shared" si="8" ref="C29:N29">ROUND((-C9)*$G$3,2)</f>
        <v>-66171.6</v>
      </c>
      <c r="D29" s="16">
        <f t="shared" si="8"/>
        <v>-46552</v>
      </c>
      <c r="E29" s="16">
        <f t="shared" si="8"/>
        <v>-9182.8</v>
      </c>
      <c r="F29" s="16">
        <f t="shared" si="8"/>
        <v>-33180.4</v>
      </c>
      <c r="G29" s="16">
        <f t="shared" si="8"/>
        <v>-51449.2</v>
      </c>
      <c r="H29" s="16">
        <f t="shared" si="8"/>
        <v>-10995.6</v>
      </c>
      <c r="I29" s="16">
        <f t="shared" si="8"/>
        <v>-65133.2</v>
      </c>
      <c r="J29" s="16">
        <f t="shared" si="8"/>
        <v>-50842</v>
      </c>
      <c r="K29" s="16">
        <f t="shared" si="8"/>
        <v>-42055.2</v>
      </c>
      <c r="L29" s="16">
        <f t="shared" si="8"/>
        <v>-33004.4</v>
      </c>
      <c r="M29" s="16">
        <f t="shared" si="8"/>
        <v>-20930.8</v>
      </c>
      <c r="N29" s="16">
        <f t="shared" si="8"/>
        <v>-17573.6</v>
      </c>
      <c r="O29" s="32">
        <f aca="true" t="shared" si="9" ref="O29:O47">SUM(B29:N29)</f>
        <v>-513598.8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-19759.03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-19759.03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-19759.03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-19759.03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78206.84</v>
      </c>
      <c r="C42" s="35">
        <v>60101.98</v>
      </c>
      <c r="D42" s="35">
        <f>14712-3636.8</f>
        <v>11075.2</v>
      </c>
      <c r="E42" s="35">
        <v>13519.14</v>
      </c>
      <c r="F42" s="35">
        <v>27347.16</v>
      </c>
      <c r="G42" s="35">
        <v>58833.83</v>
      </c>
      <c r="H42" s="35">
        <f>1460.55-987.95</f>
        <v>472.5999999999999</v>
      </c>
      <c r="I42" s="35">
        <v>28023.52</v>
      </c>
      <c r="J42" s="35">
        <v>23596.75</v>
      </c>
      <c r="K42" s="35">
        <v>16866.55</v>
      </c>
      <c r="L42" s="35">
        <v>39078.86</v>
      </c>
      <c r="M42" s="35">
        <v>15115.41</v>
      </c>
      <c r="N42" s="35">
        <v>11532.13</v>
      </c>
      <c r="O42" s="33">
        <f t="shared" si="9"/>
        <v>383769.97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1158889.5799999998</v>
      </c>
      <c r="C45" s="36">
        <f t="shared" si="11"/>
        <v>853988.76</v>
      </c>
      <c r="D45" s="36">
        <f t="shared" si="11"/>
        <v>709357.7299999999</v>
      </c>
      <c r="E45" s="36">
        <f t="shared" si="11"/>
        <v>208709.21999999997</v>
      </c>
      <c r="F45" s="36">
        <f t="shared" si="11"/>
        <v>760512.86</v>
      </c>
      <c r="G45" s="36">
        <f t="shared" si="11"/>
        <v>1087875.0299999998</v>
      </c>
      <c r="H45" s="36">
        <f t="shared" si="11"/>
        <v>171672.3</v>
      </c>
      <c r="I45" s="36">
        <f t="shared" si="11"/>
        <v>783889.2999999998</v>
      </c>
      <c r="J45" s="36">
        <f t="shared" si="11"/>
        <v>693874.3099999998</v>
      </c>
      <c r="K45" s="36">
        <f t="shared" si="11"/>
        <v>880276.4699999999</v>
      </c>
      <c r="L45" s="36">
        <f t="shared" si="11"/>
        <v>862189.3699999998</v>
      </c>
      <c r="M45" s="36">
        <f t="shared" si="11"/>
        <v>494402.29</v>
      </c>
      <c r="N45" s="36">
        <f t="shared" si="11"/>
        <v>250044.5</v>
      </c>
      <c r="O45" s="36">
        <f>SUM(B45:N45)</f>
        <v>8915681.719999999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1158889.58</v>
      </c>
      <c r="C51" s="51">
        <f t="shared" si="12"/>
        <v>853988.76</v>
      </c>
      <c r="D51" s="51">
        <f t="shared" si="12"/>
        <v>709357.73</v>
      </c>
      <c r="E51" s="51">
        <f t="shared" si="12"/>
        <v>208709.22</v>
      </c>
      <c r="F51" s="51">
        <f t="shared" si="12"/>
        <v>760512.86</v>
      </c>
      <c r="G51" s="51">
        <f t="shared" si="12"/>
        <v>1087875.03</v>
      </c>
      <c r="H51" s="51">
        <f t="shared" si="12"/>
        <v>171672.29</v>
      </c>
      <c r="I51" s="51">
        <f t="shared" si="12"/>
        <v>783889.3</v>
      </c>
      <c r="J51" s="51">
        <f t="shared" si="12"/>
        <v>693874.31</v>
      </c>
      <c r="K51" s="51">
        <f t="shared" si="12"/>
        <v>880276.47</v>
      </c>
      <c r="L51" s="51">
        <f t="shared" si="12"/>
        <v>862189.37</v>
      </c>
      <c r="M51" s="51">
        <f t="shared" si="12"/>
        <v>494402.3</v>
      </c>
      <c r="N51" s="51">
        <f t="shared" si="12"/>
        <v>250044.5</v>
      </c>
      <c r="O51" s="36">
        <f t="shared" si="12"/>
        <v>8915681.72</v>
      </c>
      <c r="Q51"/>
    </row>
    <row r="52" spans="1:18" ht="18.75" customHeight="1">
      <c r="A52" s="26" t="s">
        <v>57</v>
      </c>
      <c r="B52" s="51">
        <v>954877.97</v>
      </c>
      <c r="C52" s="51">
        <v>622939.08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1577817.0499999998</v>
      </c>
      <c r="P52"/>
      <c r="Q52"/>
      <c r="R52" s="43"/>
    </row>
    <row r="53" spans="1:16" ht="18.75" customHeight="1">
      <c r="A53" s="26" t="s">
        <v>58</v>
      </c>
      <c r="B53" s="51">
        <v>204011.61</v>
      </c>
      <c r="C53" s="51">
        <v>231049.68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435061.29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709357.73</v>
      </c>
      <c r="E54" s="52">
        <v>0</v>
      </c>
      <c r="F54" s="52">
        <v>0</v>
      </c>
      <c r="G54" s="52">
        <v>0</v>
      </c>
      <c r="H54" s="51">
        <v>171672.29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881030.02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208709.22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208709.22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760512.86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760512.86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1087875.03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1087875.03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783889.3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783889.3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693874.31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693874.31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880276.47</v>
      </c>
      <c r="L60" s="31">
        <v>862189.37</v>
      </c>
      <c r="M60" s="52">
        <v>0</v>
      </c>
      <c r="N60" s="52">
        <v>0</v>
      </c>
      <c r="O60" s="36">
        <f t="shared" si="13"/>
        <v>1742465.8399999999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494402.3</v>
      </c>
      <c r="N61" s="52">
        <v>0</v>
      </c>
      <c r="O61" s="36">
        <f t="shared" si="13"/>
        <v>494402.3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250044.5</v>
      </c>
      <c r="O62" s="55">
        <f t="shared" si="13"/>
        <v>250044.5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2021-09-30T13:42:06Z</dcterms:modified>
  <cp:category/>
  <cp:version/>
  <cp:contentType/>
  <cp:contentStatus/>
</cp:coreProperties>
</file>