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<sst xmlns="http://schemas.openxmlformats.org/spreadsheetml/2006/main" count="80" uniqueCount="77">
  <si>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DEMONSTRATIVO DE REMUNERAÇÃO DOS CONCESSIONÁRIOS - Grupo Local de Distribuição</t>
  </si>
  <si>
    <t>OPERAÇÃO 26/09/21 - VENCIMENTO 01/10/21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</si>
  <si>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</si>
  <si>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</si>
  <si>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</si>
  <si>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</si>
  <si>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</si>
  <si>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</si>
  <si>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</si>
  <si>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</si>
  <si>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</si>
  <si>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</si>
  <si>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</si>
  <si>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</si>
  <si>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</si>
  <si>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</si>
  <si>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</si>
  <si>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</si>
  <si>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</si>
  <si>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</si>
  <si>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</si>
  <si>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</si>
  <si>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</si>
  <si>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</si>
  <si>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</si>
  <si>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</si>
  <si>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</si>
  <si>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</si>
  <si>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</si>
  <si>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</si>
  <si>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</si>
  <si>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</si>
  <si>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</si>
  <si>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</si>
  <si>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</si>
  <si>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</si>
  <si>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 + 4.7 + 4.8)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</si>
  <si>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</si>
  <si>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</si>
  <si>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</si>
  <si>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</si>
  <si>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</si>
  <si>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Valor Frota Não Disponibilizada</t>
  </si>
  <si>
    <t>4.7. Ajuste Frota Operante</t>
  </si>
  <si>
    <t>4.8.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</si>
  <si>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</si>
  <si>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</si>
  <si>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</si>
  <si>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</si>
  <si>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</si>
  <si>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</si>
  <si>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</si>
  <si>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</si>
  <si>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</si>
  <si>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</si>
  <si>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</si>
  <si>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</si>
  <si>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</si>
  <si>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5.2.10. Maggi Adm. de Consórcios LTDA</t>
  </si>
  <si>
    <t>5.3. Revisão de Remuneração pelo Transporte Coletivo (1)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</si>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</sst>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44" fontId="21" fillId="33" borderId="11" xfId="46" applyFont="1" applyFill="1" applyBorder="1" applyAlignment="1">
      <alignment vertical="center"/>
    </xf>
    <xf numFmtId="1" fontId="21" fillId="33" borderId="11" xfId="49" applyFont="1" applyFill="1" applyBorder="1" applyAlignment="1">
      <alignment vertical="center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1"/>
    </xf>
    <xf numFmtId="165" fontId="32" fillId="0" borderId="1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168" fontId="32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0" fillId="0" borderId="0" xfId="0" applyNumberFormat="1" applyAlignment="1">
      <alignment/>
    </xf>
    <xf numFmtId="0" fontId="32" fillId="0" borderId="13" xfId="0" applyFont="1" applyFill="1" applyBorder="1" applyAlignment="1">
      <alignment horizontal="left" vertical="center" indent="2"/>
    </xf>
    <xf numFmtId="44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164" fontId="32" fillId="0" borderId="13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32" fillId="0" borderId="16" xfId="0" applyFont="1" applyFill="1" applyBorder="1" applyAlignment="1">
      <alignment horizontal="left" vertical="center" indent="2"/>
    </xf>
    <xf numFmtId="44" fontId="32" fillId="0" borderId="16" xfId="0" applyNumberFormat="1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164" fontId="32" fillId="0" borderId="16" xfId="53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indent="2"/>
    </xf>
    <xf numFmtId="164" fontId="0" fillId="0" borderId="14" xfId="46" applyNumberFormat="1" applyFont="1" applyBorder="1" applyAlignment="1">
      <alignment vertical="center"/>
    </xf>
    <xf numFmtId="164" fontId="0" fillId="0" borderId="14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3" xfId="46" applyNumberFormat="1" applyFont="1" applyBorder="1" applyAlignment="1">
      <alignment vertical="center"/>
    </xf>
    <xf numFmtId="168" fontId="32" fillId="0" borderId="13" xfId="46" applyNumberFormat="1" applyFont="1" applyFill="1" applyBorder="1" applyAlignment="1">
      <alignment vertical="center"/>
    </xf>
    <xf numFmtId="44" fontId="32" fillId="0" borderId="13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horizontal="left" vertical="center" wrapText="1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7" sqref="D17"/>
    </sheetView>
  </sheetViews>
  <sheetFormatPr defaultColWidth="9.00390625" defaultRowHeight="14.25"/>
  <cols>
    <col min="1" max="1" width="78.00390625" style="2" customWidth="1"/>
    <col min="2" max="3" width="18.375" style="2" customWidth="1"/>
    <col min="4" max="4" width="17.125" style="2" customWidth="1"/>
    <col min="5" max="5" width="16.25390625" style="2" customWidth="1"/>
    <col min="6" max="6" width="16.625" style="2" customWidth="1"/>
    <col min="7" max="7" width="17.50390625" style="2" customWidth="1"/>
    <col min="8" max="9" width="17.00390625" style="2" customWidth="1"/>
    <col min="10" max="10" width="17.50390625" style="2" customWidth="1"/>
    <col min="11" max="11" width="17.625" style="2" customWidth="1"/>
    <col min="12" max="12" width="16.875" style="2" customWidth="1"/>
    <col min="13" max="13" width="17.375" style="2" customWidth="1"/>
    <col min="14" max="14" width="19.50390625" style="2" bestFit="1" customWidth="1"/>
    <col min="15" max="15" width="18.00390625" style="2" customWidth="1"/>
    <col min="16" max="16" width="9.375" style="2" bestFit="1" customWidth="1"/>
    <col min="17" max="17" width="17.125" style="2" bestFit="1" customWidth="1"/>
    <col min="18" max="18" width="12.625" style="2" bestFit="1" customWidth="1"/>
    <col min="19" max="19" width="11.50390625" style="2" bestFit="1" customWidth="1"/>
    <col min="20" max="20" width="9.75390625" style="2" bestFit="1" customWidth="1"/>
    <col min="21" max="21" width="11.50390625" style="2" bestFit="1" customWidth="1"/>
    <col min="22" max="22" width="11.375" style="2" bestFit="1" customWidth="1"/>
    <col min="23" max="23" width="13.125" style="2" bestFit="1" customWidth="1"/>
    <col min="24" max="16384" width="9.00390625" style="2" customWidth="1"/>
  </cols>
  <sheetData>
    <row r="1" spans="1:15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4"/>
      <c r="C3" s="5"/>
      <c r="E3" s="4"/>
      <c r="F3" s="4" t="s">
        <v>2</v>
      </c>
      <c r="G3" s="5">
        <v>4.4</v>
      </c>
      <c r="H3" s="6"/>
      <c r="I3" s="6"/>
      <c r="J3" s="6"/>
      <c r="K3" s="6"/>
      <c r="L3" s="6"/>
      <c r="M3" s="6"/>
      <c r="N3" s="6"/>
      <c r="O3" s="4"/>
    </row>
    <row r="4" spans="1:15" ht="21" customHeight="1">
      <c r="A4" s="7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5</v>
      </c>
    </row>
    <row r="5" spans="1:15" ht="42" customHeight="1">
      <c r="A5" s="7"/>
      <c r="B5" s="9" t="s">
        <v>6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13</v>
      </c>
      <c r="M5" s="9" t="s">
        <v>14</v>
      </c>
      <c r="N5" s="9" t="s">
        <v>15</v>
      </c>
      <c r="O5" s="7"/>
    </row>
    <row r="6" spans="1:15" ht="20.25" customHeight="1">
      <c r="A6" s="7"/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1" t="s">
        <v>22</v>
      </c>
      <c r="I6" s="11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7"/>
    </row>
    <row r="7" spans="1:26" ht="18.75" customHeight="1">
      <c r="A7" s="12" t="s">
        <v>29</v>
      </c>
      <c r="B7" s="13">
        <f aca="true" t="shared" si="0" ref="B7:O7">B8+B11</f>
        <v>120389</v>
      </c>
      <c r="C7" s="13">
        <f t="shared" si="0"/>
        <v>85284</v>
      </c>
      <c r="D7" s="13">
        <f t="shared" si="0"/>
        <v>94667</v>
      </c>
      <c r="E7" s="13">
        <f t="shared" si="0"/>
        <v>17748</v>
      </c>
      <c r="F7" s="13">
        <f t="shared" si="0"/>
        <v>70927</v>
      </c>
      <c r="G7" s="13">
        <f t="shared" si="0"/>
        <v>101862</v>
      </c>
      <c r="H7" s="13">
        <f t="shared" si="0"/>
        <v>11192</v>
      </c>
      <c r="I7" s="13">
        <f t="shared" si="0"/>
        <v>73113</v>
      </c>
      <c r="J7" s="13">
        <f t="shared" si="0"/>
        <v>80790</v>
      </c>
      <c r="K7" s="13">
        <f t="shared" si="0"/>
        <v>122022</v>
      </c>
      <c r="L7" s="13">
        <f t="shared" si="0"/>
        <v>88730</v>
      </c>
      <c r="M7" s="13">
        <f t="shared" si="0"/>
        <v>36926</v>
      </c>
      <c r="N7" s="13">
        <f t="shared" si="0"/>
        <v>20438</v>
      </c>
      <c r="O7" s="13">
        <f t="shared" si="0"/>
        <v>924088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4" t="s">
        <v>30</v>
      </c>
      <c r="B8" s="15">
        <f aca="true" t="shared" si="1" ref="B8:O8">B9+B10</f>
        <v>8670</v>
      </c>
      <c r="C8" s="15">
        <f t="shared" si="1"/>
        <v>7961</v>
      </c>
      <c r="D8" s="15">
        <f t="shared" si="1"/>
        <v>6391</v>
      </c>
      <c r="E8" s="15">
        <f t="shared" si="1"/>
        <v>927</v>
      </c>
      <c r="F8" s="15">
        <f t="shared" si="1"/>
        <v>4929</v>
      </c>
      <c r="G8" s="15">
        <f t="shared" si="1"/>
        <v>6519</v>
      </c>
      <c r="H8" s="15">
        <f t="shared" si="1"/>
        <v>912</v>
      </c>
      <c r="I8" s="15">
        <f t="shared" si="1"/>
        <v>6823</v>
      </c>
      <c r="J8" s="15">
        <f t="shared" si="1"/>
        <v>6183</v>
      </c>
      <c r="K8" s="15">
        <f t="shared" si="1"/>
        <v>6461</v>
      </c>
      <c r="L8" s="15">
        <f t="shared" si="1"/>
        <v>4511</v>
      </c>
      <c r="M8" s="15">
        <f t="shared" si="1"/>
        <v>1880</v>
      </c>
      <c r="N8" s="15">
        <f t="shared" si="1"/>
        <v>1522</v>
      </c>
      <c r="O8" s="15">
        <f t="shared" si="1"/>
        <v>63689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6" t="s">
        <v>31</v>
      </c>
      <c r="B9" s="15">
        <v>8670</v>
      </c>
      <c r="C9" s="15">
        <v>7961</v>
      </c>
      <c r="D9" s="15">
        <v>6391</v>
      </c>
      <c r="E9" s="15">
        <v>927</v>
      </c>
      <c r="F9" s="15">
        <v>4929</v>
      </c>
      <c r="G9" s="15">
        <v>6519</v>
      </c>
      <c r="H9" s="15">
        <v>912</v>
      </c>
      <c r="I9" s="15">
        <v>6823</v>
      </c>
      <c r="J9" s="15">
        <v>6183</v>
      </c>
      <c r="K9" s="15">
        <v>6450</v>
      </c>
      <c r="L9" s="15">
        <v>4511</v>
      </c>
      <c r="M9" s="15">
        <v>1879</v>
      </c>
      <c r="N9" s="15">
        <v>1522</v>
      </c>
      <c r="O9" s="15">
        <f>SUM(B9:N9)</f>
        <v>63677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32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11</v>
      </c>
      <c r="L10" s="17">
        <v>0</v>
      </c>
      <c r="M10" s="17">
        <v>1</v>
      </c>
      <c r="N10" s="17">
        <v>0</v>
      </c>
      <c r="O10" s="15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4" t="s">
        <v>33</v>
      </c>
      <c r="B11" s="17">
        <v>111719</v>
      </c>
      <c r="C11" s="17">
        <v>77323</v>
      </c>
      <c r="D11" s="17">
        <v>88276</v>
      </c>
      <c r="E11" s="17">
        <v>16821</v>
      </c>
      <c r="F11" s="17">
        <v>65998</v>
      </c>
      <c r="G11" s="17">
        <v>95343</v>
      </c>
      <c r="H11" s="17">
        <v>10280</v>
      </c>
      <c r="I11" s="17">
        <v>66290</v>
      </c>
      <c r="J11" s="17">
        <v>74607</v>
      </c>
      <c r="K11" s="17">
        <v>115561</v>
      </c>
      <c r="L11" s="17">
        <v>84219</v>
      </c>
      <c r="M11" s="17">
        <v>35046</v>
      </c>
      <c r="N11" s="17">
        <v>18916</v>
      </c>
      <c r="O11" s="15">
        <f>SUM(B11:N11)</f>
        <v>860399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1:26" ht="18.75" customHeight="1">
      <c r="A13" s="18" t="s">
        <v>34</v>
      </c>
      <c r="B13" s="21">
        <v>2.2493</v>
      </c>
      <c r="C13" s="21">
        <v>2.3231</v>
      </c>
      <c r="D13" s="21">
        <v>2.0368</v>
      </c>
      <c r="E13" s="21">
        <v>3.4844</v>
      </c>
      <c r="F13" s="21">
        <v>2.36</v>
      </c>
      <c r="G13" s="21">
        <v>1.94</v>
      </c>
      <c r="H13" s="21">
        <v>2.6013</v>
      </c>
      <c r="I13" s="21">
        <v>2.3046</v>
      </c>
      <c r="J13" s="21">
        <v>2.3196</v>
      </c>
      <c r="K13" s="21">
        <v>2.1941</v>
      </c>
      <c r="L13" s="21">
        <v>2.4972</v>
      </c>
      <c r="M13" s="21">
        <v>2.8848</v>
      </c>
      <c r="N13" s="21">
        <v>2.607</v>
      </c>
      <c r="O13" s="22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8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8" t="s">
        <v>35</v>
      </c>
      <c r="B15" s="23">
        <v>1.392679913483924</v>
      </c>
      <c r="C15" s="23">
        <v>1.459292112236576</v>
      </c>
      <c r="D15" s="23">
        <v>1.408641905881261</v>
      </c>
      <c r="E15" s="23">
        <v>1.04386130064941</v>
      </c>
      <c r="F15" s="23">
        <v>1.733235525423241</v>
      </c>
      <c r="G15" s="23">
        <v>1.747520182222208</v>
      </c>
      <c r="H15" s="23">
        <v>1.69270626417028</v>
      </c>
      <c r="I15" s="23">
        <v>1.41608250685164</v>
      </c>
      <c r="J15" s="23">
        <v>1.479639384616169</v>
      </c>
      <c r="K15" s="23">
        <v>1.346029756341741</v>
      </c>
      <c r="L15" s="23">
        <v>1.467231400937553</v>
      </c>
      <c r="M15" s="23">
        <v>1.486565298174409</v>
      </c>
      <c r="N15" s="23">
        <v>1.312016171119324</v>
      </c>
      <c r="O15" s="22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</row>
    <row r="17" spans="1:23" ht="18.75" customHeight="1">
      <c r="A17" s="27" t="s">
        <v>36</v>
      </c>
      <c r="B17" s="28">
        <f>B18+B19+B20+B21+B22+B23+B24+B25</f>
        <v>428847.69</v>
      </c>
      <c r="C17" s="28">
        <f aca="true" t="shared" si="2" ref="C17:N17">C18+C19+C20+C21+C22+C23+C24+C25</f>
        <v>319926.21</v>
      </c>
      <c r="D17" s="28">
        <f t="shared" si="2"/>
        <v>296080.76</v>
      </c>
      <c r="E17" s="28">
        <f t="shared" si="2"/>
        <v>73307.85999999999</v>
      </c>
      <c r="F17" s="28">
        <f t="shared" si="2"/>
        <v>317932.01999999996</v>
      </c>
      <c r="G17" s="28">
        <f t="shared" si="2"/>
        <v>381322.08</v>
      </c>
      <c r="H17" s="28">
        <f t="shared" si="2"/>
        <v>53206.17</v>
      </c>
      <c r="I17" s="28">
        <f t="shared" si="2"/>
        <v>275464.39</v>
      </c>
      <c r="J17" s="28">
        <f t="shared" si="2"/>
        <v>301948.04000000004</v>
      </c>
      <c r="K17" s="28">
        <f t="shared" si="2"/>
        <v>403271.8599999999</v>
      </c>
      <c r="L17" s="28">
        <f t="shared" si="2"/>
        <v>365916.13</v>
      </c>
      <c r="M17" s="28">
        <f t="shared" si="2"/>
        <v>183187.45</v>
      </c>
      <c r="N17" s="28">
        <f t="shared" si="2"/>
        <v>79265.76000000001</v>
      </c>
      <c r="O17" s="28">
        <f>O18+O19+O20+O21+O22+O23+O24+O25</f>
        <v>3479676.4200000004</v>
      </c>
      <c r="Q17" s="29"/>
      <c r="R17" s="29"/>
      <c r="S17" s="29"/>
      <c r="T17" s="29"/>
      <c r="U17" s="29"/>
      <c r="V17" s="29"/>
      <c r="W17" s="29"/>
    </row>
    <row r="18" spans="1:15" ht="18.75" customHeight="1">
      <c r="A18" s="30" t="s">
        <v>37</v>
      </c>
      <c r="B18" s="31">
        <f aca="true" t="shared" si="3" ref="B18:N18">ROUND(B13*B7,2)</f>
        <v>270790.98</v>
      </c>
      <c r="C18" s="31">
        <f t="shared" si="3"/>
        <v>198123.26</v>
      </c>
      <c r="D18" s="31">
        <f t="shared" si="3"/>
        <v>192817.75</v>
      </c>
      <c r="E18" s="31">
        <f t="shared" si="3"/>
        <v>61841.13</v>
      </c>
      <c r="F18" s="31">
        <f t="shared" si="3"/>
        <v>167387.72</v>
      </c>
      <c r="G18" s="31">
        <f t="shared" si="3"/>
        <v>197612.28</v>
      </c>
      <c r="H18" s="31">
        <f t="shared" si="3"/>
        <v>29113.75</v>
      </c>
      <c r="I18" s="31">
        <f t="shared" si="3"/>
        <v>168496.22</v>
      </c>
      <c r="J18" s="31">
        <f t="shared" si="3"/>
        <v>187400.48</v>
      </c>
      <c r="K18" s="31">
        <f t="shared" si="3"/>
        <v>267728.47</v>
      </c>
      <c r="L18" s="31">
        <f t="shared" si="3"/>
        <v>221576.56</v>
      </c>
      <c r="M18" s="31">
        <f t="shared" si="3"/>
        <v>106524.12</v>
      </c>
      <c r="N18" s="31">
        <f t="shared" si="3"/>
        <v>53281.87</v>
      </c>
      <c r="O18" s="31">
        <f aca="true" t="shared" si="4" ref="O18:O25">SUM(B18:N18)</f>
        <v>2122694.59</v>
      </c>
    </row>
    <row r="19" spans="1:23" ht="18.75" customHeight="1">
      <c r="A19" s="30" t="s">
        <v>38</v>
      </c>
      <c r="B19" s="31">
        <f>IF(B15&lt;&gt;0,ROUND((B15-1)*B18,2),0)</f>
        <v>106334.18</v>
      </c>
      <c r="C19" s="31">
        <f aca="true" t="shared" si="5" ref="C19:N19">IF(C15&lt;&gt;0,ROUND((C15-1)*C18,2),0)</f>
        <v>90996.45</v>
      </c>
      <c r="D19" s="31">
        <f t="shared" si="5"/>
        <v>78793.41</v>
      </c>
      <c r="E19" s="31">
        <f t="shared" si="5"/>
        <v>2712.43</v>
      </c>
      <c r="F19" s="31">
        <f t="shared" si="5"/>
        <v>122734.62</v>
      </c>
      <c r="G19" s="31">
        <f t="shared" si="5"/>
        <v>147719.17</v>
      </c>
      <c r="H19" s="31">
        <f t="shared" si="5"/>
        <v>20167.28</v>
      </c>
      <c r="I19" s="31">
        <f t="shared" si="5"/>
        <v>70108.33</v>
      </c>
      <c r="J19" s="31">
        <f t="shared" si="5"/>
        <v>89884.65</v>
      </c>
      <c r="K19" s="31">
        <f t="shared" si="5"/>
        <v>92642.02</v>
      </c>
      <c r="L19" s="31">
        <f t="shared" si="5"/>
        <v>103527.53</v>
      </c>
      <c r="M19" s="31">
        <f t="shared" si="5"/>
        <v>51830.94</v>
      </c>
      <c r="N19" s="31">
        <f t="shared" si="5"/>
        <v>16624.81</v>
      </c>
      <c r="O19" s="31">
        <f t="shared" si="4"/>
        <v>994075.8200000001</v>
      </c>
      <c r="W19" s="32"/>
    </row>
    <row r="20" spans="1:15" ht="18.75" customHeight="1">
      <c r="A20" s="30" t="s">
        <v>39</v>
      </c>
      <c r="B20" s="31">
        <v>16480.43</v>
      </c>
      <c r="C20" s="31">
        <v>14226.51</v>
      </c>
      <c r="D20" s="31">
        <v>9567.58</v>
      </c>
      <c r="E20" s="31">
        <v>3669.65</v>
      </c>
      <c r="F20" s="31">
        <v>11063.5</v>
      </c>
      <c r="G20" s="31">
        <v>15662.42</v>
      </c>
      <c r="H20" s="31">
        <v>1509.5</v>
      </c>
      <c r="I20" s="31">
        <v>12396.37</v>
      </c>
      <c r="J20" s="31">
        <v>12743.3</v>
      </c>
      <c r="K20" s="31">
        <v>17836.22</v>
      </c>
      <c r="L20" s="31">
        <v>16892.77</v>
      </c>
      <c r="M20" s="31">
        <v>7547.54</v>
      </c>
      <c r="N20" s="31">
        <v>3572.1</v>
      </c>
      <c r="O20" s="31">
        <f t="shared" si="4"/>
        <v>143167.89</v>
      </c>
    </row>
    <row r="21" spans="1:15" ht="18.75" customHeight="1">
      <c r="A21" s="30" t="s">
        <v>40</v>
      </c>
      <c r="B21" s="31">
        <v>2771.88</v>
      </c>
      <c r="C21" s="31">
        <v>2771.88</v>
      </c>
      <c r="D21" s="31">
        <v>1385.94</v>
      </c>
      <c r="E21" s="31">
        <v>1385.94</v>
      </c>
      <c r="F21" s="31">
        <v>1385.94</v>
      </c>
      <c r="G21" s="31">
        <v>1385.94</v>
      </c>
      <c r="H21" s="31">
        <v>1385.94</v>
      </c>
      <c r="I21" s="31">
        <v>1385.94</v>
      </c>
      <c r="J21" s="31">
        <v>1385.94</v>
      </c>
      <c r="K21" s="31">
        <v>1385.94</v>
      </c>
      <c r="L21" s="31">
        <v>1385.94</v>
      </c>
      <c r="M21" s="31">
        <v>1385.94</v>
      </c>
      <c r="N21" s="31">
        <v>1385.94</v>
      </c>
      <c r="O21" s="31">
        <f t="shared" si="4"/>
        <v>20789.1</v>
      </c>
    </row>
    <row r="22" spans="1:15" ht="18.75" customHeight="1">
      <c r="A22" s="30" t="s">
        <v>41</v>
      </c>
      <c r="B22" s="31">
        <v>-293.73</v>
      </c>
      <c r="C22" s="31">
        <v>0</v>
      </c>
      <c r="D22" s="31">
        <v>-3958.53</v>
      </c>
      <c r="E22" s="31">
        <v>0</v>
      </c>
      <c r="F22" s="31">
        <v>-146.87</v>
      </c>
      <c r="G22" s="31">
        <v>0</v>
      </c>
      <c r="H22" s="31">
        <v>-1755.97</v>
      </c>
      <c r="I22" s="31">
        <v>0</v>
      </c>
      <c r="J22" s="31">
        <v>-3030.67</v>
      </c>
      <c r="K22" s="31">
        <v>-312.4</v>
      </c>
      <c r="L22" s="31">
        <v>0</v>
      </c>
      <c r="M22" s="31">
        <v>0</v>
      </c>
      <c r="N22" s="31">
        <v>0</v>
      </c>
      <c r="O22" s="31">
        <f t="shared" si="4"/>
        <v>-9498.17</v>
      </c>
    </row>
    <row r="23" spans="1:26" ht="18.75" customHeight="1">
      <c r="A23" s="30" t="s">
        <v>42</v>
      </c>
      <c r="B23" s="31">
        <v>-233.7</v>
      </c>
      <c r="C23" s="31">
        <v>0</v>
      </c>
      <c r="D23" s="31">
        <v>0</v>
      </c>
      <c r="E23" s="31">
        <v>-879.6</v>
      </c>
      <c r="F23" s="31">
        <v>0</v>
      </c>
      <c r="G23" s="31">
        <v>0</v>
      </c>
      <c r="H23" s="31">
        <v>-1578.33</v>
      </c>
      <c r="I23" s="31">
        <v>0</v>
      </c>
      <c r="J23" s="31">
        <v>-551.11</v>
      </c>
      <c r="K23" s="31">
        <v>-416.58</v>
      </c>
      <c r="L23" s="31">
        <v>0</v>
      </c>
      <c r="M23" s="31">
        <v>-139.4</v>
      </c>
      <c r="N23" s="31">
        <v>0</v>
      </c>
      <c r="O23" s="31">
        <f t="shared" si="4"/>
        <v>-3798.7200000000003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30" t="s">
        <v>43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30" t="s">
        <v>44</v>
      </c>
      <c r="B25" s="31">
        <v>32997.65</v>
      </c>
      <c r="C25" s="31">
        <v>13808.11</v>
      </c>
      <c r="D25" s="31">
        <v>17474.61</v>
      </c>
      <c r="E25" s="31">
        <v>4578.31</v>
      </c>
      <c r="F25" s="31">
        <v>15507.11</v>
      </c>
      <c r="G25" s="31">
        <v>18942.27</v>
      </c>
      <c r="H25" s="31">
        <v>4364</v>
      </c>
      <c r="I25" s="31">
        <v>23077.53</v>
      </c>
      <c r="J25" s="31">
        <v>14115.45</v>
      </c>
      <c r="K25" s="31">
        <v>24408.19</v>
      </c>
      <c r="L25" s="31">
        <v>22533.33</v>
      </c>
      <c r="M25" s="31">
        <v>16038.31</v>
      </c>
      <c r="N25" s="31">
        <v>4401.04</v>
      </c>
      <c r="O25" s="31">
        <f t="shared" si="4"/>
        <v>212245.91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33"/>
      <c r="B26" s="20"/>
      <c r="C26" s="20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/>
    </row>
    <row r="27" spans="1:15" ht="18.75" customHeight="1">
      <c r="A27" s="18" t="s">
        <v>45</v>
      </c>
      <c r="B27" s="31">
        <f aca="true" t="shared" si="6" ref="B27:O27">+B28+B30+B42+B43+B46-B47</f>
        <v>-38148</v>
      </c>
      <c r="C27" s="31">
        <f>+C28+C30+C42+C43+C46-C47</f>
        <v>-35028.4</v>
      </c>
      <c r="D27" s="31">
        <f t="shared" si="6"/>
        <v>-29513.43</v>
      </c>
      <c r="E27" s="31">
        <f t="shared" si="6"/>
        <v>-4078.8</v>
      </c>
      <c r="F27" s="31">
        <f t="shared" si="6"/>
        <v>-21687.6</v>
      </c>
      <c r="G27" s="31">
        <f t="shared" si="6"/>
        <v>-28683.6</v>
      </c>
      <c r="H27" s="31">
        <f t="shared" si="6"/>
        <v>-9141.23</v>
      </c>
      <c r="I27" s="31">
        <f t="shared" si="6"/>
        <v>-30021.2</v>
      </c>
      <c r="J27" s="31">
        <f t="shared" si="6"/>
        <v>-27205.2</v>
      </c>
      <c r="K27" s="31">
        <f t="shared" si="6"/>
        <v>-28380</v>
      </c>
      <c r="L27" s="31">
        <f t="shared" si="6"/>
        <v>-19848.4</v>
      </c>
      <c r="M27" s="31">
        <f t="shared" si="6"/>
        <v>-8267.6</v>
      </c>
      <c r="N27" s="31">
        <f t="shared" si="6"/>
        <v>-6696.8</v>
      </c>
      <c r="O27" s="31">
        <f t="shared" si="6"/>
        <v>-286700.25999999995</v>
      </c>
    </row>
    <row r="28" spans="1:15" ht="18.75" customHeight="1">
      <c r="A28" s="30" t="s">
        <v>46</v>
      </c>
      <c r="B28" s="36">
        <f>+B29</f>
        <v>-38148</v>
      </c>
      <c r="C28" s="36">
        <f>+C29</f>
        <v>-35028.4</v>
      </c>
      <c r="D28" s="36">
        <f aca="true" t="shared" si="7" ref="D28:O28">+D29</f>
        <v>-28120.4</v>
      </c>
      <c r="E28" s="36">
        <f t="shared" si="7"/>
        <v>-4078.8</v>
      </c>
      <c r="F28" s="36">
        <f t="shared" si="7"/>
        <v>-21687.6</v>
      </c>
      <c r="G28" s="36">
        <f t="shared" si="7"/>
        <v>-28683.6</v>
      </c>
      <c r="H28" s="36">
        <f t="shared" si="7"/>
        <v>-4012.8</v>
      </c>
      <c r="I28" s="36">
        <f t="shared" si="7"/>
        <v>-30021.2</v>
      </c>
      <c r="J28" s="36">
        <f t="shared" si="7"/>
        <v>-27205.2</v>
      </c>
      <c r="K28" s="36">
        <f t="shared" si="7"/>
        <v>-28380</v>
      </c>
      <c r="L28" s="36">
        <f t="shared" si="7"/>
        <v>-19848.4</v>
      </c>
      <c r="M28" s="36">
        <f t="shared" si="7"/>
        <v>-8267.6</v>
      </c>
      <c r="N28" s="36">
        <f t="shared" si="7"/>
        <v>-6696.8</v>
      </c>
      <c r="O28" s="36">
        <f t="shared" si="7"/>
        <v>-280178.8</v>
      </c>
    </row>
    <row r="29" spans="1:26" ht="18.75" customHeight="1">
      <c r="A29" s="33" t="s">
        <v>47</v>
      </c>
      <c r="B29" s="20">
        <f>ROUND((-B9)*$G$3,2)</f>
        <v>-38148</v>
      </c>
      <c r="C29" s="20">
        <f aca="true" t="shared" si="8" ref="C29:N29">ROUND((-C9)*$G$3,2)</f>
        <v>-35028.4</v>
      </c>
      <c r="D29" s="20">
        <f t="shared" si="8"/>
        <v>-28120.4</v>
      </c>
      <c r="E29" s="20">
        <f t="shared" si="8"/>
        <v>-4078.8</v>
      </c>
      <c r="F29" s="20">
        <f t="shared" si="8"/>
        <v>-21687.6</v>
      </c>
      <c r="G29" s="20">
        <f t="shared" si="8"/>
        <v>-28683.6</v>
      </c>
      <c r="H29" s="20">
        <f t="shared" si="8"/>
        <v>-4012.8</v>
      </c>
      <c r="I29" s="20">
        <f t="shared" si="8"/>
        <v>-30021.2</v>
      </c>
      <c r="J29" s="20">
        <f t="shared" si="8"/>
        <v>-27205.2</v>
      </c>
      <c r="K29" s="20">
        <f t="shared" si="8"/>
        <v>-28380</v>
      </c>
      <c r="L29" s="20">
        <f t="shared" si="8"/>
        <v>-19848.4</v>
      </c>
      <c r="M29" s="20">
        <f t="shared" si="8"/>
        <v>-8267.6</v>
      </c>
      <c r="N29" s="20">
        <f t="shared" si="8"/>
        <v>-6696.8</v>
      </c>
      <c r="O29" s="37">
        <f aca="true" t="shared" si="9" ref="O29:O47">SUM(B29:N29)</f>
        <v>-280178.8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30" t="s">
        <v>48</v>
      </c>
      <c r="B30" s="36">
        <f>SUM(B31:B40)</f>
        <v>0</v>
      </c>
      <c r="C30" s="36">
        <f aca="true" t="shared" si="10" ref="C30:O30">SUM(C31:C40)</f>
        <v>0</v>
      </c>
      <c r="D30" s="36">
        <f t="shared" si="10"/>
        <v>0</v>
      </c>
      <c r="E30" s="36">
        <f t="shared" si="10"/>
        <v>0</v>
      </c>
      <c r="F30" s="36">
        <f t="shared" si="10"/>
        <v>0</v>
      </c>
      <c r="G30" s="36">
        <f t="shared" si="10"/>
        <v>0</v>
      </c>
      <c r="H30" s="36">
        <f t="shared" si="10"/>
        <v>-4884.22</v>
      </c>
      <c r="I30" s="36">
        <f t="shared" si="10"/>
        <v>0</v>
      </c>
      <c r="J30" s="36">
        <f t="shared" si="10"/>
        <v>0</v>
      </c>
      <c r="K30" s="36">
        <f t="shared" si="10"/>
        <v>0</v>
      </c>
      <c r="L30" s="36">
        <f t="shared" si="10"/>
        <v>0</v>
      </c>
      <c r="M30" s="36">
        <f t="shared" si="10"/>
        <v>0</v>
      </c>
      <c r="N30" s="36">
        <f t="shared" si="10"/>
        <v>0</v>
      </c>
      <c r="O30" s="36">
        <f t="shared" si="10"/>
        <v>-4884.22</v>
      </c>
    </row>
    <row r="31" spans="1:26" ht="18.75" customHeight="1">
      <c r="A31" s="33" t="s">
        <v>49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33" t="s">
        <v>50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33" t="s">
        <v>51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33" t="s">
        <v>52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9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33" t="s">
        <v>53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6" t="s">
        <v>54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6" t="s">
        <v>55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6" t="s">
        <v>56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6" t="s">
        <v>57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6" t="s">
        <v>58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-4884.22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f t="shared" si="9"/>
        <v>-4884.22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30" t="s">
        <v>59</v>
      </c>
      <c r="B42" s="40">
        <v>0</v>
      </c>
      <c r="C42" s="40">
        <v>0</v>
      </c>
      <c r="D42" s="40">
        <v>-1393.03</v>
      </c>
      <c r="E42" s="40">
        <v>0</v>
      </c>
      <c r="F42" s="40">
        <v>0</v>
      </c>
      <c r="G42" s="40">
        <v>0</v>
      </c>
      <c r="H42" s="40">
        <v>-244.21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38">
        <f t="shared" si="9"/>
        <v>-1637.24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30" t="s">
        <v>60</v>
      </c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38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3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38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8" t="s">
        <v>61</v>
      </c>
      <c r="B45" s="41">
        <f aca="true" t="shared" si="11" ref="B45:N45">+B17+B27</f>
        <v>390699.69</v>
      </c>
      <c r="C45" s="41">
        <f t="shared" si="11"/>
        <v>284897.81</v>
      </c>
      <c r="D45" s="41">
        <f t="shared" si="11"/>
        <v>266567.33</v>
      </c>
      <c r="E45" s="41">
        <f t="shared" si="11"/>
        <v>69229.05999999998</v>
      </c>
      <c r="F45" s="41">
        <f t="shared" si="11"/>
        <v>296244.42</v>
      </c>
      <c r="G45" s="41">
        <f t="shared" si="11"/>
        <v>352638.48000000004</v>
      </c>
      <c r="H45" s="41">
        <f t="shared" si="11"/>
        <v>44064.94</v>
      </c>
      <c r="I45" s="41">
        <f t="shared" si="11"/>
        <v>245443.19</v>
      </c>
      <c r="J45" s="41">
        <f t="shared" si="11"/>
        <v>274742.84</v>
      </c>
      <c r="K45" s="41">
        <f t="shared" si="11"/>
        <v>374891.8599999999</v>
      </c>
      <c r="L45" s="41">
        <f t="shared" si="11"/>
        <v>346067.73</v>
      </c>
      <c r="M45" s="41">
        <f t="shared" si="11"/>
        <v>174919.85</v>
      </c>
      <c r="N45" s="41">
        <f t="shared" si="11"/>
        <v>72568.96</v>
      </c>
      <c r="O45" s="41">
        <f>SUM(B45:N45)</f>
        <v>3192976.1599999997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42" t="s">
        <v>62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20">
        <f t="shared" si="9"/>
        <v>0</v>
      </c>
      <c r="P46"/>
      <c r="Q46" s="43"/>
      <c r="R46"/>
      <c r="S46"/>
    </row>
    <row r="47" spans="1:19" ht="18.75" customHeight="1">
      <c r="A47" s="42" t="s">
        <v>63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20">
        <f t="shared" si="9"/>
        <v>0</v>
      </c>
      <c r="P47"/>
      <c r="Q47"/>
      <c r="R47"/>
      <c r="S47"/>
    </row>
    <row r="48" spans="1:19" ht="15.75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8"/>
      <c r="Q48"/>
      <c r="R48" s="43"/>
      <c r="S48"/>
    </row>
    <row r="49" spans="1:19" ht="12.75" customHeight="1">
      <c r="A49" s="49"/>
      <c r="B49" s="50"/>
      <c r="C49" s="50"/>
      <c r="D49" s="51"/>
      <c r="E49" s="51"/>
      <c r="F49" s="51"/>
      <c r="G49" s="51"/>
      <c r="H49" s="51"/>
      <c r="I49" s="50"/>
      <c r="J49" s="51"/>
      <c r="K49" s="51"/>
      <c r="L49" s="51"/>
      <c r="M49" s="51"/>
      <c r="N49" s="51"/>
      <c r="O49" s="52"/>
      <c r="P49" s="48"/>
      <c r="Q49"/>
      <c r="R49" s="43"/>
      <c r="S49"/>
    </row>
    <row r="50" spans="1:17" ht="15" customHeight="1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5"/>
      <c r="Q50"/>
    </row>
    <row r="51" spans="1:17" ht="18.75" customHeight="1">
      <c r="A51" s="18" t="s">
        <v>64</v>
      </c>
      <c r="B51" s="56">
        <f aca="true" t="shared" si="12" ref="B51:O51">SUM(B52:B62)</f>
        <v>390699.68</v>
      </c>
      <c r="C51" s="56">
        <f t="shared" si="12"/>
        <v>284897.81</v>
      </c>
      <c r="D51" s="56">
        <f t="shared" si="12"/>
        <v>266567.33</v>
      </c>
      <c r="E51" s="56">
        <f t="shared" si="12"/>
        <v>69229.06</v>
      </c>
      <c r="F51" s="56">
        <f t="shared" si="12"/>
        <v>296244.42</v>
      </c>
      <c r="G51" s="56">
        <f t="shared" si="12"/>
        <v>352638.48</v>
      </c>
      <c r="H51" s="56">
        <f t="shared" si="12"/>
        <v>44064.94</v>
      </c>
      <c r="I51" s="56">
        <f t="shared" si="12"/>
        <v>245443.19</v>
      </c>
      <c r="J51" s="56">
        <f t="shared" si="12"/>
        <v>274742.85</v>
      </c>
      <c r="K51" s="56">
        <f t="shared" si="12"/>
        <v>374891.86</v>
      </c>
      <c r="L51" s="56">
        <f t="shared" si="12"/>
        <v>346067.72</v>
      </c>
      <c r="M51" s="56">
        <f t="shared" si="12"/>
        <v>174919.86</v>
      </c>
      <c r="N51" s="56">
        <f t="shared" si="12"/>
        <v>72568.95</v>
      </c>
      <c r="O51" s="41">
        <f t="shared" si="12"/>
        <v>3192976.15</v>
      </c>
      <c r="Q51"/>
    </row>
    <row r="52" spans="1:18" ht="18.75" customHeight="1">
      <c r="A52" s="30" t="s">
        <v>65</v>
      </c>
      <c r="B52" s="56">
        <v>325884.07</v>
      </c>
      <c r="C52" s="56">
        <v>210348.14</v>
      </c>
      <c r="D52" s="57">
        <v>0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41">
        <f>SUM(B52:N52)</f>
        <v>536232.21</v>
      </c>
      <c r="P52"/>
      <c r="Q52"/>
      <c r="R52" s="43"/>
    </row>
    <row r="53" spans="1:16" ht="18.75" customHeight="1">
      <c r="A53" s="30" t="s">
        <v>66</v>
      </c>
      <c r="B53" s="56">
        <v>64815.61</v>
      </c>
      <c r="C53" s="56">
        <v>74549.67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41">
        <f aca="true" t="shared" si="13" ref="O53:O62">SUM(B53:N53)</f>
        <v>139365.28</v>
      </c>
      <c r="P53"/>
    </row>
    <row r="54" spans="1:17" ht="18.75" customHeight="1">
      <c r="A54" s="30" t="s">
        <v>67</v>
      </c>
      <c r="B54" s="57">
        <v>0</v>
      </c>
      <c r="C54" s="57">
        <v>0</v>
      </c>
      <c r="D54" s="36">
        <v>266567.33</v>
      </c>
      <c r="E54" s="57">
        <v>0</v>
      </c>
      <c r="F54" s="57">
        <v>0</v>
      </c>
      <c r="G54" s="57">
        <v>0</v>
      </c>
      <c r="H54" s="56">
        <v>44064.94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36">
        <f t="shared" si="13"/>
        <v>310632.27</v>
      </c>
      <c r="Q54"/>
    </row>
    <row r="55" spans="1:18" ht="18.75" customHeight="1">
      <c r="A55" s="30" t="s">
        <v>68</v>
      </c>
      <c r="B55" s="57">
        <v>0</v>
      </c>
      <c r="C55" s="57">
        <v>0</v>
      </c>
      <c r="D55" s="57">
        <v>0</v>
      </c>
      <c r="E55" s="36">
        <v>69229.06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41">
        <f t="shared" si="13"/>
        <v>69229.06</v>
      </c>
      <c r="R55"/>
    </row>
    <row r="56" spans="1:19" ht="18.75" customHeight="1">
      <c r="A56" s="30" t="s">
        <v>69</v>
      </c>
      <c r="B56" s="57">
        <v>0</v>
      </c>
      <c r="C56" s="57">
        <v>0</v>
      </c>
      <c r="D56" s="57">
        <v>0</v>
      </c>
      <c r="E56" s="57">
        <v>0</v>
      </c>
      <c r="F56" s="36">
        <v>296244.42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36">
        <f t="shared" si="13"/>
        <v>296244.42</v>
      </c>
      <c r="S56"/>
    </row>
    <row r="57" spans="1:20" ht="18.75" customHeight="1">
      <c r="A57" s="30" t="s">
        <v>70</v>
      </c>
      <c r="B57" s="57">
        <v>0</v>
      </c>
      <c r="C57" s="57">
        <v>0</v>
      </c>
      <c r="D57" s="57">
        <v>0</v>
      </c>
      <c r="E57" s="57">
        <v>0</v>
      </c>
      <c r="F57" s="57">
        <v>0</v>
      </c>
      <c r="G57" s="56">
        <v>352638.48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41">
        <f t="shared" si="13"/>
        <v>352638.48</v>
      </c>
      <c r="T57"/>
    </row>
    <row r="58" spans="1:21" ht="18.75" customHeight="1">
      <c r="A58" s="30" t="s">
        <v>71</v>
      </c>
      <c r="B58" s="57">
        <v>0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6">
        <v>245443.19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41">
        <f t="shared" si="13"/>
        <v>245443.19</v>
      </c>
      <c r="U58"/>
    </row>
    <row r="59" spans="1:22" ht="18.75" customHeight="1">
      <c r="A59" s="30" t="s">
        <v>72</v>
      </c>
      <c r="B59" s="57">
        <v>0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36">
        <v>274742.85</v>
      </c>
      <c r="K59" s="57">
        <v>0</v>
      </c>
      <c r="L59" s="57">
        <v>0</v>
      </c>
      <c r="M59" s="57">
        <v>0</v>
      </c>
      <c r="N59" s="57">
        <v>0</v>
      </c>
      <c r="O59" s="41">
        <f t="shared" si="13"/>
        <v>274742.85</v>
      </c>
      <c r="V59"/>
    </row>
    <row r="60" spans="1:23" ht="18.75" customHeight="1">
      <c r="A60" s="30" t="s">
        <v>73</v>
      </c>
      <c r="B60" s="57">
        <v>0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36">
        <v>374891.86</v>
      </c>
      <c r="L60" s="36">
        <v>346067.72</v>
      </c>
      <c r="M60" s="57">
        <v>0</v>
      </c>
      <c r="N60" s="57">
        <v>0</v>
      </c>
      <c r="O60" s="41">
        <f t="shared" si="13"/>
        <v>720959.58</v>
      </c>
      <c r="P60"/>
      <c r="W60"/>
    </row>
    <row r="61" spans="1:25" ht="18.75" customHeight="1">
      <c r="A61" s="30" t="s">
        <v>74</v>
      </c>
      <c r="B61" s="57">
        <v>0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36">
        <v>174919.86</v>
      </c>
      <c r="N61" s="57">
        <v>0</v>
      </c>
      <c r="O61" s="41">
        <f t="shared" si="13"/>
        <v>174919.86</v>
      </c>
      <c r="R61"/>
      <c r="Y61"/>
    </row>
    <row r="62" spans="1:26" ht="18.75" customHeight="1">
      <c r="A62" s="44" t="s">
        <v>75</v>
      </c>
      <c r="B62" s="58">
        <v>0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9">
        <v>72568.95</v>
      </c>
      <c r="O62" s="60">
        <f t="shared" si="13"/>
        <v>72568.95</v>
      </c>
      <c r="P62"/>
      <c r="S62"/>
      <c r="Z62"/>
    </row>
    <row r="63" spans="1:12" ht="21" customHeight="1">
      <c r="A63" s="61" t="s">
        <v>76</v>
      </c>
      <c r="B63" s="62"/>
      <c r="C63" s="62"/>
      <c r="D63"/>
      <c r="E63"/>
      <c r="F63"/>
      <c r="G63"/>
      <c r="H63" s="63"/>
      <c r="I63" s="63"/>
      <c r="J63"/>
      <c r="K63"/>
      <c r="L63"/>
    </row>
    <row r="64" spans="1:14" ht="15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</row>
    <row r="65" spans="2:12" ht="14.25">
      <c r="B65" s="62"/>
      <c r="C65" s="62"/>
      <c r="D65"/>
      <c r="E65"/>
      <c r="F65"/>
      <c r="G65"/>
      <c r="H65" s="63"/>
      <c r="I65" s="63"/>
      <c r="J65"/>
      <c r="K65"/>
      <c r="L65"/>
    </row>
    <row r="66" spans="2:12" ht="14.25">
      <c r="B66" s="62"/>
      <c r="C66" s="62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 s="65"/>
      <c r="I67" s="65"/>
      <c r="J67" s="66"/>
      <c r="K67" s="66"/>
      <c r="L67" s="66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spans="2:12" ht="14.25">
      <c r="B73"/>
      <c r="C73"/>
      <c r="D73"/>
      <c r="E73"/>
      <c r="F73"/>
      <c r="G73"/>
      <c r="H73"/>
      <c r="I73"/>
      <c r="J73"/>
      <c r="K73"/>
      <c r="L73"/>
    </row>
    <row r="74" ht="14.25">
      <c r="K74"/>
    </row>
    <row r="75" ht="14.25">
      <c r="L75"/>
    </row>
    <row r="76" ht="14.25">
      <c r="M76"/>
    </row>
    <row r="77" ht="14.25">
      <c r="N77"/>
    </row>
    <row r="104" spans="2:14" ht="14.2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4.2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s1195646</dc:creator>
  <cp:keywords/>
  <dc:description/>
  <cp:lastModifiedBy>s1195646</cp:lastModifiedBy>
  <dcterms:created xsi:type="dcterms:W3CDTF">2021-10-05T13:16:57Z</dcterms:created>
  <dcterms:modified xsi:type="dcterms:W3CDTF">2021-10-05T13:17:43Z</dcterms:modified>
  <cp:category/>
  <cp:version/>
  <cp:contentType/>
  <cp:contentStatus/>
</cp:coreProperties>
</file>