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<sst xmlns="http://schemas.openxmlformats.org/spreadsheetml/2006/main" count="80" uniqueCount="77">
  <si>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</si>
  <si>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</si>
  <si>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</si>
  <si>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</si>
  <si>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</si>
  <si>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</si>
  <si>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</si>
  <si>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</si>
  <si>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</si>
  <si>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</si>
  <si>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</si>
  <si>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</si>
  <si>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</si>
  <si>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</si>
  <si>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</si>
  <si>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</si>
  <si>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</si>
  <si>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</si>
  <si>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</si>
  <si>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</si>
  <si>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</si>
  <si>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</si>
  <si>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</si>
  <si>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</si>
  <si>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</si>
  <si>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</si>
  <si>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</si>
  <si>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</si>
  <si>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</si>
  <si>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</si>
  <si>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</si>
  <si>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</si>
  <si>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</si>
  <si>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</si>
  <si>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</si>
  <si>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</si>
  <si>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</si>
  <si>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</si>
  <si>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</si>
  <si>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</si>
  <si>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</si>
  <si>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</si>
  <si>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</si>
  <si>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</si>
  <si>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</si>
  <si>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</si>
  <si>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</si>
  <si>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</si>
  <si>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</si>
  <si>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</si>
  <si>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</si>
  <si>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</si>
  <si>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</si>
  <si>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</si>
  <si>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</si>
  <si>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</si>
  <si>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</si>
  <si>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</si>
  <si>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</si>
  <si>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</si>
  <si>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</si>
  <si>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</si>
  <si>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</si>
  <si>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</si>
  <si>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</si>
  <si>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</si>
  <si>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</si>
  <si>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</si>
  <si>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</si>
  <si>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</si>
  <si>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</si>
  <si>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</si>
  <si>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</si>
  <si>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28/09/21 - VENCIMENTO 05/10/21</t>
  </si>
  <si>
    <t>5.2.10. Maggi Adm. de Consórcios LTDA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</si>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</sst>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4"/>
  <sheetViews>
    <sheetView showGridLines="0" tabSelected="1" zoomScale="70" zoomScaleNormal="70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33" sqref="E33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56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1">
      <c r="A2" s="57" t="s">
        <v>73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58" t="s">
        <v>1</v>
      </c>
      <c r="B4" s="58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 t="s">
        <v>3</v>
      </c>
    </row>
    <row r="5" spans="1:15" ht="42" customHeight="1">
      <c r="A5" s="58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58"/>
    </row>
    <row r="6" spans="1:15" ht="20.25" customHeight="1">
      <c r="A6" s="58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58"/>
    </row>
    <row r="7" spans="1:26" ht="18.75" customHeight="1">
      <c r="A7" s="8" t="s">
        <v>27</v>
      </c>
      <c r="B7" s="9">
        <f aca="true" t="shared" si="0" ref="B7:O7">B8+B11</f>
        <v>335781</v>
      </c>
      <c r="C7" s="9">
        <f t="shared" si="0"/>
        <v>242900</v>
      </c>
      <c r="D7" s="9">
        <f t="shared" si="0"/>
        <v>253895</v>
      </c>
      <c r="E7" s="9">
        <f t="shared" si="0"/>
        <v>55621</v>
      </c>
      <c r="F7" s="9">
        <f t="shared" si="0"/>
        <v>186412</v>
      </c>
      <c r="G7" s="9">
        <f t="shared" si="0"/>
        <v>303404</v>
      </c>
      <c r="H7" s="9">
        <f t="shared" si="0"/>
        <v>43729</v>
      </c>
      <c r="I7" s="9">
        <f t="shared" si="0"/>
        <v>236751</v>
      </c>
      <c r="J7" s="9">
        <f t="shared" si="0"/>
        <v>213099</v>
      </c>
      <c r="K7" s="9">
        <f t="shared" si="0"/>
        <v>308472</v>
      </c>
      <c r="L7" s="9">
        <f t="shared" si="0"/>
        <v>227596</v>
      </c>
      <c r="M7" s="9">
        <f t="shared" si="0"/>
        <v>110450</v>
      </c>
      <c r="N7" s="9">
        <f t="shared" si="0"/>
        <v>70867</v>
      </c>
      <c r="O7" s="9">
        <f t="shared" si="0"/>
        <v>2588977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14702</v>
      </c>
      <c r="C8" s="11">
        <f t="shared" si="1"/>
        <v>14981</v>
      </c>
      <c r="D8" s="11">
        <f t="shared" si="1"/>
        <v>10765</v>
      </c>
      <c r="E8" s="11">
        <f t="shared" si="1"/>
        <v>2145</v>
      </c>
      <c r="F8" s="11">
        <f t="shared" si="1"/>
        <v>7783</v>
      </c>
      <c r="G8" s="11">
        <f t="shared" si="1"/>
        <v>11770</v>
      </c>
      <c r="H8" s="11">
        <f t="shared" si="1"/>
        <v>2428</v>
      </c>
      <c r="I8" s="11">
        <f t="shared" si="1"/>
        <v>14166</v>
      </c>
      <c r="J8" s="11">
        <f t="shared" si="1"/>
        <v>11455</v>
      </c>
      <c r="K8" s="11">
        <f t="shared" si="1"/>
        <v>9332</v>
      </c>
      <c r="L8" s="11">
        <f t="shared" si="1"/>
        <v>7633</v>
      </c>
      <c r="M8" s="11">
        <f t="shared" si="1"/>
        <v>4589</v>
      </c>
      <c r="N8" s="11">
        <f t="shared" si="1"/>
        <v>4189</v>
      </c>
      <c r="O8" s="11">
        <f t="shared" si="1"/>
        <v>115938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14702</v>
      </c>
      <c r="C9" s="11">
        <v>14981</v>
      </c>
      <c r="D9" s="11">
        <v>10765</v>
      </c>
      <c r="E9" s="11">
        <v>2145</v>
      </c>
      <c r="F9" s="11">
        <v>7783</v>
      </c>
      <c r="G9" s="11">
        <v>11770</v>
      </c>
      <c r="H9" s="11">
        <v>2428</v>
      </c>
      <c r="I9" s="11">
        <v>14166</v>
      </c>
      <c r="J9" s="11">
        <v>11455</v>
      </c>
      <c r="K9" s="11">
        <v>9318</v>
      </c>
      <c r="L9" s="11">
        <v>7633</v>
      </c>
      <c r="M9" s="11">
        <v>4583</v>
      </c>
      <c r="N9" s="11">
        <v>4188</v>
      </c>
      <c r="O9" s="11">
        <f>SUM(B9:N9)</f>
        <v>115917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14</v>
      </c>
      <c r="L10" s="13">
        <v>0</v>
      </c>
      <c r="M10" s="13">
        <v>6</v>
      </c>
      <c r="N10" s="13">
        <v>1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321079</v>
      </c>
      <c r="C11" s="13">
        <v>227919</v>
      </c>
      <c r="D11" s="13">
        <v>243130</v>
      </c>
      <c r="E11" s="13">
        <v>53476</v>
      </c>
      <c r="F11" s="13">
        <v>178629</v>
      </c>
      <c r="G11" s="13">
        <v>291634</v>
      </c>
      <c r="H11" s="13">
        <v>41301</v>
      </c>
      <c r="I11" s="13">
        <v>222585</v>
      </c>
      <c r="J11" s="13">
        <v>201644</v>
      </c>
      <c r="K11" s="13">
        <v>299140</v>
      </c>
      <c r="L11" s="13">
        <v>219963</v>
      </c>
      <c r="M11" s="13">
        <v>105861</v>
      </c>
      <c r="N11" s="13">
        <v>66678</v>
      </c>
      <c r="O11" s="11">
        <f>SUM(B11:N11)</f>
        <v>2473039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1.420453866205107</v>
      </c>
      <c r="C15" s="19">
        <v>1.446289716410429</v>
      </c>
      <c r="D15" s="19">
        <v>1.3865904046711</v>
      </c>
      <c r="E15" s="19">
        <v>1.055716651992289</v>
      </c>
      <c r="F15" s="19">
        <v>1.698731792220987</v>
      </c>
      <c r="G15" s="19">
        <v>1.759436728298584</v>
      </c>
      <c r="H15" s="19">
        <v>1.670062257373589</v>
      </c>
      <c r="I15" s="19">
        <v>1.433936648250201</v>
      </c>
      <c r="J15" s="19">
        <v>1.374942348031093</v>
      </c>
      <c r="K15" s="19">
        <v>1.214156929153337</v>
      </c>
      <c r="L15" s="19">
        <v>1.367916721038754</v>
      </c>
      <c r="M15" s="19">
        <v>1.466917919458334</v>
      </c>
      <c r="N15" s="19">
        <v>1.314167633369137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1150666.7499999995</v>
      </c>
      <c r="C17" s="24">
        <f aca="true" t="shared" si="2" ref="C17:N17">C18+C19+C20+C21+C22+C23+C24+C25</f>
        <v>863243.56</v>
      </c>
      <c r="D17" s="24">
        <f t="shared" si="2"/>
        <v>751115.1999999998</v>
      </c>
      <c r="E17" s="24">
        <f t="shared" si="2"/>
        <v>217717.61</v>
      </c>
      <c r="F17" s="24">
        <f t="shared" si="2"/>
        <v>786649.83</v>
      </c>
      <c r="G17" s="24">
        <f t="shared" si="2"/>
        <v>1089052.17</v>
      </c>
      <c r="H17" s="24">
        <f t="shared" si="2"/>
        <v>196135.51</v>
      </c>
      <c r="I17" s="24">
        <f t="shared" si="2"/>
        <v>828789.78</v>
      </c>
      <c r="J17" s="24">
        <f t="shared" si="2"/>
        <v>714374.3599999999</v>
      </c>
      <c r="K17" s="24">
        <f t="shared" si="2"/>
        <v>878016.45</v>
      </c>
      <c r="L17" s="24">
        <f t="shared" si="2"/>
        <v>832980.8799999998</v>
      </c>
      <c r="M17" s="24">
        <f t="shared" si="2"/>
        <v>499880.07</v>
      </c>
      <c r="N17" s="24">
        <f t="shared" si="2"/>
        <v>257325.76</v>
      </c>
      <c r="O17" s="24">
        <f>O18+O19+O20+O21+O22+O23+O24+O25</f>
        <v>9065947.929999998</v>
      </c>
      <c r="Q17" s="25"/>
      <c r="R17" s="54"/>
      <c r="S17" s="54"/>
      <c r="T17" s="54"/>
      <c r="U17" s="54"/>
      <c r="V17" s="54"/>
      <c r="W17" s="54"/>
    </row>
    <row r="18" spans="1:15" ht="18.75" customHeight="1">
      <c r="A18" s="26" t="s">
        <v>34</v>
      </c>
      <c r="B18" s="30">
        <f aca="true" t="shared" si="3" ref="B18:N18">ROUND(B13*B7,2)</f>
        <v>755272.2</v>
      </c>
      <c r="C18" s="30">
        <f t="shared" si="3"/>
        <v>564280.99</v>
      </c>
      <c r="D18" s="30">
        <f t="shared" si="3"/>
        <v>517133.34</v>
      </c>
      <c r="E18" s="30">
        <f t="shared" si="3"/>
        <v>193805.81</v>
      </c>
      <c r="F18" s="30">
        <f t="shared" si="3"/>
        <v>439932.32</v>
      </c>
      <c r="G18" s="30">
        <f t="shared" si="3"/>
        <v>588603.76</v>
      </c>
      <c r="H18" s="30">
        <f t="shared" si="3"/>
        <v>113752.25</v>
      </c>
      <c r="I18" s="30">
        <f t="shared" si="3"/>
        <v>545616.35</v>
      </c>
      <c r="J18" s="30">
        <f t="shared" si="3"/>
        <v>494304.44</v>
      </c>
      <c r="K18" s="30">
        <f t="shared" si="3"/>
        <v>676818.42</v>
      </c>
      <c r="L18" s="30">
        <f t="shared" si="3"/>
        <v>568352.73</v>
      </c>
      <c r="M18" s="30">
        <f t="shared" si="3"/>
        <v>318626.16</v>
      </c>
      <c r="N18" s="30">
        <f t="shared" si="3"/>
        <v>184750.27</v>
      </c>
      <c r="O18" s="30">
        <f aca="true" t="shared" si="4" ref="O18:O25">SUM(B18:N18)</f>
        <v>5961249.039999999</v>
      </c>
    </row>
    <row r="19" spans="1:23" ht="18.75" customHeight="1">
      <c r="A19" s="26" t="s">
        <v>35</v>
      </c>
      <c r="B19" s="30">
        <f>IF(B15&lt;&gt;0,ROUND((B15-1)*B18,2),0)</f>
        <v>317557.12</v>
      </c>
      <c r="C19" s="30">
        <f aca="true" t="shared" si="5" ref="C19:N19">IF(C15&lt;&gt;0,ROUND((C15-1)*C18,2),0)</f>
        <v>251832.8</v>
      </c>
      <c r="D19" s="30">
        <f t="shared" si="5"/>
        <v>199918.79</v>
      </c>
      <c r="E19" s="30">
        <f t="shared" si="5"/>
        <v>10798.21</v>
      </c>
      <c r="F19" s="30">
        <f t="shared" si="5"/>
        <v>307394.7</v>
      </c>
      <c r="G19" s="30">
        <f t="shared" si="5"/>
        <v>447007.31</v>
      </c>
      <c r="H19" s="30">
        <f t="shared" si="5"/>
        <v>76221.09</v>
      </c>
      <c r="I19" s="30">
        <f t="shared" si="5"/>
        <v>236762.93</v>
      </c>
      <c r="J19" s="30">
        <f t="shared" si="5"/>
        <v>185335.67</v>
      </c>
      <c r="K19" s="30">
        <f t="shared" si="5"/>
        <v>144945.35</v>
      </c>
      <c r="L19" s="30">
        <f t="shared" si="5"/>
        <v>209106.47</v>
      </c>
      <c r="M19" s="30">
        <f t="shared" si="5"/>
        <v>148772.26</v>
      </c>
      <c r="N19" s="30">
        <f t="shared" si="5"/>
        <v>58042.56</v>
      </c>
      <c r="O19" s="30">
        <f t="shared" si="4"/>
        <v>2593695.2600000002</v>
      </c>
      <c r="W19" s="55"/>
    </row>
    <row r="20" spans="1:15" ht="18.75" customHeight="1">
      <c r="A20" s="26" t="s">
        <v>36</v>
      </c>
      <c r="B20" s="30">
        <v>42361.63</v>
      </c>
      <c r="C20" s="30">
        <v>30932.93</v>
      </c>
      <c r="D20" s="30">
        <v>19941.35</v>
      </c>
      <c r="E20" s="30">
        <v>7735.74</v>
      </c>
      <c r="F20" s="30">
        <v>22576.63</v>
      </c>
      <c r="G20" s="30">
        <v>33112.89</v>
      </c>
      <c r="H20" s="30">
        <v>3829.6</v>
      </c>
      <c r="I20" s="30">
        <v>22490.72</v>
      </c>
      <c r="J20" s="30">
        <v>25648.92</v>
      </c>
      <c r="K20" s="30">
        <v>35145.04</v>
      </c>
      <c r="L20" s="30">
        <v>34312.46</v>
      </c>
      <c r="M20" s="30">
        <v>15057.4</v>
      </c>
      <c r="N20" s="30">
        <v>8745.95</v>
      </c>
      <c r="O20" s="30">
        <f t="shared" si="4"/>
        <v>301891.26000000007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-293.73</v>
      </c>
      <c r="C22" s="30">
        <v>0</v>
      </c>
      <c r="D22" s="30">
        <v>-3958.53</v>
      </c>
      <c r="E22" s="30">
        <v>0</v>
      </c>
      <c r="F22" s="30">
        <v>-146.87</v>
      </c>
      <c r="G22" s="30">
        <v>0</v>
      </c>
      <c r="H22" s="30">
        <v>-1755.97</v>
      </c>
      <c r="I22" s="30">
        <v>0</v>
      </c>
      <c r="J22" s="30">
        <v>-3030.67</v>
      </c>
      <c r="K22" s="30">
        <v>-312.4</v>
      </c>
      <c r="L22" s="30">
        <v>0</v>
      </c>
      <c r="M22" s="30">
        <v>0</v>
      </c>
      <c r="N22" s="30">
        <v>0</v>
      </c>
      <c r="O22" s="30">
        <f t="shared" si="4"/>
        <v>-9498.17</v>
      </c>
    </row>
    <row r="23" spans="1:26" ht="18.75" customHeight="1">
      <c r="A23" s="26" t="s">
        <v>69</v>
      </c>
      <c r="B23" s="30">
        <v>0</v>
      </c>
      <c r="C23" s="30">
        <v>-383.15</v>
      </c>
      <c r="D23" s="30">
        <v>-780.3</v>
      </c>
      <c r="E23" s="30">
        <v>-586.4</v>
      </c>
      <c r="F23" s="30">
        <v>0</v>
      </c>
      <c r="G23" s="30">
        <v>0</v>
      </c>
      <c r="H23" s="30">
        <v>-1661.4</v>
      </c>
      <c r="I23" s="30">
        <v>-543.69</v>
      </c>
      <c r="J23" s="30">
        <v>-3385.39</v>
      </c>
      <c r="K23" s="30">
        <v>-4374.09</v>
      </c>
      <c r="L23" s="30">
        <v>-2710.05</v>
      </c>
      <c r="M23" s="30">
        <v>0</v>
      </c>
      <c r="N23" s="30">
        <v>0</v>
      </c>
      <c r="O23" s="30">
        <f t="shared" si="4"/>
        <v>-14424.470000000001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32997.65</v>
      </c>
      <c r="C25" s="30">
        <v>13808.11</v>
      </c>
      <c r="D25" s="30">
        <v>17474.61</v>
      </c>
      <c r="E25" s="30">
        <v>4578.31</v>
      </c>
      <c r="F25" s="30">
        <v>15507.11</v>
      </c>
      <c r="G25" s="30">
        <v>18942.27</v>
      </c>
      <c r="H25" s="30">
        <v>4364</v>
      </c>
      <c r="I25" s="30">
        <v>23077.53</v>
      </c>
      <c r="J25" s="30">
        <v>14115.45</v>
      </c>
      <c r="K25" s="30">
        <v>24408.19</v>
      </c>
      <c r="L25" s="30">
        <v>22533.33</v>
      </c>
      <c r="M25" s="30">
        <v>16038.31</v>
      </c>
      <c r="N25" s="30">
        <v>4401.04</v>
      </c>
      <c r="O25" s="30">
        <f t="shared" si="4"/>
        <v>212245.91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-64688.8</v>
      </c>
      <c r="C27" s="30">
        <f t="shared" si="6"/>
        <v>-65916.4</v>
      </c>
      <c r="D27" s="30">
        <f t="shared" si="6"/>
        <v>-51034.2</v>
      </c>
      <c r="E27" s="30">
        <f t="shared" si="6"/>
        <v>-9438</v>
      </c>
      <c r="F27" s="30">
        <f t="shared" si="6"/>
        <v>-34245.2</v>
      </c>
      <c r="G27" s="30">
        <f t="shared" si="6"/>
        <v>-51788</v>
      </c>
      <c r="H27" s="30">
        <f t="shared" si="6"/>
        <v>-30819.210000000003</v>
      </c>
      <c r="I27" s="30">
        <f t="shared" si="6"/>
        <v>-62330.4</v>
      </c>
      <c r="J27" s="30">
        <f t="shared" si="6"/>
        <v>-50402</v>
      </c>
      <c r="K27" s="30">
        <f t="shared" si="6"/>
        <v>-40999.2</v>
      </c>
      <c r="L27" s="30">
        <f t="shared" si="6"/>
        <v>-33585.2</v>
      </c>
      <c r="M27" s="30">
        <f t="shared" si="6"/>
        <v>-20165.2</v>
      </c>
      <c r="N27" s="30">
        <f t="shared" si="6"/>
        <v>-18427.2</v>
      </c>
      <c r="O27" s="30">
        <f t="shared" si="6"/>
        <v>-533839.0100000001</v>
      </c>
    </row>
    <row r="28" spans="1:15" ht="18.75" customHeight="1">
      <c r="A28" s="26" t="s">
        <v>40</v>
      </c>
      <c r="B28" s="31">
        <f>+B29</f>
        <v>-64688.8</v>
      </c>
      <c r="C28" s="31">
        <f>+C29</f>
        <v>-65916.4</v>
      </c>
      <c r="D28" s="31">
        <f aca="true" t="shared" si="7" ref="D28:O28">+D29</f>
        <v>-47366</v>
      </c>
      <c r="E28" s="31">
        <f t="shared" si="7"/>
        <v>-9438</v>
      </c>
      <c r="F28" s="31">
        <f t="shared" si="7"/>
        <v>-34245.2</v>
      </c>
      <c r="G28" s="31">
        <f t="shared" si="7"/>
        <v>-51788</v>
      </c>
      <c r="H28" s="31">
        <f t="shared" si="7"/>
        <v>-10683.2</v>
      </c>
      <c r="I28" s="31">
        <f t="shared" si="7"/>
        <v>-62330.4</v>
      </c>
      <c r="J28" s="31">
        <f t="shared" si="7"/>
        <v>-50402</v>
      </c>
      <c r="K28" s="31">
        <f t="shared" si="7"/>
        <v>-40999.2</v>
      </c>
      <c r="L28" s="31">
        <f t="shared" si="7"/>
        <v>-33585.2</v>
      </c>
      <c r="M28" s="31">
        <f t="shared" si="7"/>
        <v>-20165.2</v>
      </c>
      <c r="N28" s="31">
        <f t="shared" si="7"/>
        <v>-18427.2</v>
      </c>
      <c r="O28" s="31">
        <f t="shared" si="7"/>
        <v>-510034.8000000001</v>
      </c>
    </row>
    <row r="29" spans="1:26" ht="18.75" customHeight="1">
      <c r="A29" s="27" t="s">
        <v>41</v>
      </c>
      <c r="B29" s="16">
        <f>ROUND((-B9)*$G$3,2)</f>
        <v>-64688.8</v>
      </c>
      <c r="C29" s="16">
        <f aca="true" t="shared" si="8" ref="C29:N29">ROUND((-C9)*$G$3,2)</f>
        <v>-65916.4</v>
      </c>
      <c r="D29" s="16">
        <f t="shared" si="8"/>
        <v>-47366</v>
      </c>
      <c r="E29" s="16">
        <f t="shared" si="8"/>
        <v>-9438</v>
      </c>
      <c r="F29" s="16">
        <f t="shared" si="8"/>
        <v>-34245.2</v>
      </c>
      <c r="G29" s="16">
        <f t="shared" si="8"/>
        <v>-51788</v>
      </c>
      <c r="H29" s="16">
        <f t="shared" si="8"/>
        <v>-10683.2</v>
      </c>
      <c r="I29" s="16">
        <f t="shared" si="8"/>
        <v>-62330.4</v>
      </c>
      <c r="J29" s="16">
        <f t="shared" si="8"/>
        <v>-50402</v>
      </c>
      <c r="K29" s="16">
        <f t="shared" si="8"/>
        <v>-40999.2</v>
      </c>
      <c r="L29" s="16">
        <f t="shared" si="8"/>
        <v>-33585.2</v>
      </c>
      <c r="M29" s="16">
        <f t="shared" si="8"/>
        <v>-20165.2</v>
      </c>
      <c r="N29" s="16">
        <f t="shared" si="8"/>
        <v>-18427.2</v>
      </c>
      <c r="O29" s="32">
        <f aca="true" t="shared" si="9" ref="O29:O47">SUM(B29:N29)</f>
        <v>-510034.8000000001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-19177.15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-19177.15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-19177.15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-19177.15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-3668.2</v>
      </c>
      <c r="E42" s="35">
        <v>0</v>
      </c>
      <c r="F42" s="35">
        <v>0</v>
      </c>
      <c r="G42" s="35">
        <v>0</v>
      </c>
      <c r="H42" s="35">
        <v>-958.86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-4627.0599999999995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14" t="s">
        <v>53</v>
      </c>
      <c r="B45" s="36">
        <f aca="true" t="shared" si="11" ref="B45:N45">+B17+B27</f>
        <v>1085977.9499999995</v>
      </c>
      <c r="C45" s="36">
        <f t="shared" si="11"/>
        <v>797327.16</v>
      </c>
      <c r="D45" s="36">
        <f t="shared" si="11"/>
        <v>700080.9999999999</v>
      </c>
      <c r="E45" s="36">
        <f t="shared" si="11"/>
        <v>208279.61</v>
      </c>
      <c r="F45" s="36">
        <f t="shared" si="11"/>
        <v>752404.63</v>
      </c>
      <c r="G45" s="36">
        <f t="shared" si="11"/>
        <v>1037264.1699999999</v>
      </c>
      <c r="H45" s="36">
        <f t="shared" si="11"/>
        <v>165316.30000000002</v>
      </c>
      <c r="I45" s="36">
        <f t="shared" si="11"/>
        <v>766459.38</v>
      </c>
      <c r="J45" s="36">
        <f t="shared" si="11"/>
        <v>663972.3599999999</v>
      </c>
      <c r="K45" s="36">
        <f t="shared" si="11"/>
        <v>837017.25</v>
      </c>
      <c r="L45" s="36">
        <f t="shared" si="11"/>
        <v>799395.6799999998</v>
      </c>
      <c r="M45" s="36">
        <f t="shared" si="11"/>
        <v>479714.87</v>
      </c>
      <c r="N45" s="36">
        <f t="shared" si="11"/>
        <v>238898.56</v>
      </c>
      <c r="O45" s="36">
        <f>SUM(B45:N45)</f>
        <v>8532108.919999998</v>
      </c>
      <c r="P45"/>
      <c r="Q45"/>
      <c r="R45"/>
      <c r="S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 s="42"/>
      <c r="Q47"/>
      <c r="R47" s="43"/>
      <c r="S47"/>
    </row>
    <row r="48" spans="1:17" ht="18.75" customHeight="1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Q48"/>
    </row>
    <row r="49" spans="1:18" ht="18.75" customHeight="1">
      <c r="A49" s="14" t="s">
        <v>56</v>
      </c>
      <c r="B49" s="44">
        <f aca="true" t="shared" si="12" ref="B49:O49">SUM(B50:B60)</f>
        <v>1085977.96</v>
      </c>
      <c r="C49" s="44">
        <f t="shared" si="12"/>
        <v>797327.16</v>
      </c>
      <c r="D49" s="44">
        <f t="shared" si="12"/>
        <v>700080.99</v>
      </c>
      <c r="E49" s="44">
        <f t="shared" si="12"/>
        <v>208279.61</v>
      </c>
      <c r="F49" s="44">
        <f t="shared" si="12"/>
        <v>752404.63</v>
      </c>
      <c r="G49" s="44">
        <f t="shared" si="12"/>
        <v>1037264.17</v>
      </c>
      <c r="H49" s="44">
        <f t="shared" si="12"/>
        <v>165316.3</v>
      </c>
      <c r="I49" s="44">
        <f t="shared" si="12"/>
        <v>766459.39</v>
      </c>
      <c r="J49" s="44">
        <f t="shared" si="12"/>
        <v>663972.36</v>
      </c>
      <c r="K49" s="44">
        <f t="shared" si="12"/>
        <v>837017.25</v>
      </c>
      <c r="L49" s="44">
        <f t="shared" si="12"/>
        <v>799395.68</v>
      </c>
      <c r="M49" s="44">
        <f t="shared" si="12"/>
        <v>479714.87</v>
      </c>
      <c r="N49" s="44">
        <f t="shared" si="12"/>
        <v>238898.56</v>
      </c>
      <c r="O49" s="36">
        <f t="shared" si="12"/>
        <v>8532108.93</v>
      </c>
      <c r="P49"/>
      <c r="Q49"/>
      <c r="R49" s="43"/>
    </row>
    <row r="50" spans="1:16" ht="18.75" customHeight="1">
      <c r="A50" s="26" t="s">
        <v>57</v>
      </c>
      <c r="B50" s="44">
        <v>895177.93</v>
      </c>
      <c r="C50" s="44">
        <v>581859.42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36">
        <f>SUM(B50:N50)</f>
        <v>1477037.35</v>
      </c>
      <c r="P50"/>
    </row>
    <row r="51" spans="1:17" ht="18.75" customHeight="1">
      <c r="A51" s="26" t="s">
        <v>58</v>
      </c>
      <c r="B51" s="44">
        <v>190800.03</v>
      </c>
      <c r="C51" s="44">
        <v>215467.74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36">
        <f aca="true" t="shared" si="13" ref="O51:O60">SUM(B51:N51)</f>
        <v>406267.77</v>
      </c>
      <c r="Q51"/>
    </row>
    <row r="52" spans="1:18" ht="18.75" customHeight="1">
      <c r="A52" s="26" t="s">
        <v>59</v>
      </c>
      <c r="B52" s="45">
        <v>0</v>
      </c>
      <c r="C52" s="45">
        <v>0</v>
      </c>
      <c r="D52" s="31">
        <v>700080.99</v>
      </c>
      <c r="E52" s="45">
        <v>0</v>
      </c>
      <c r="F52" s="45">
        <v>0</v>
      </c>
      <c r="G52" s="45">
        <v>0</v>
      </c>
      <c r="H52" s="44">
        <v>165316.3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31">
        <f t="shared" si="13"/>
        <v>865397.29</v>
      </c>
      <c r="R52"/>
    </row>
    <row r="53" spans="1:19" ht="18.75" customHeight="1">
      <c r="A53" s="26" t="s">
        <v>60</v>
      </c>
      <c r="B53" s="45">
        <v>0</v>
      </c>
      <c r="C53" s="45">
        <v>0</v>
      </c>
      <c r="D53" s="45">
        <v>0</v>
      </c>
      <c r="E53" s="31">
        <v>208279.61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36">
        <f t="shared" si="13"/>
        <v>208279.61</v>
      </c>
      <c r="S53"/>
    </row>
    <row r="54" spans="1:20" ht="18.75" customHeight="1">
      <c r="A54" s="26" t="s">
        <v>61</v>
      </c>
      <c r="B54" s="45">
        <v>0</v>
      </c>
      <c r="C54" s="45">
        <v>0</v>
      </c>
      <c r="D54" s="45">
        <v>0</v>
      </c>
      <c r="E54" s="45">
        <v>0</v>
      </c>
      <c r="F54" s="45">
        <v>752404.63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31">
        <f t="shared" si="13"/>
        <v>752404.63</v>
      </c>
      <c r="T54"/>
    </row>
    <row r="55" spans="1:21" ht="18.75" customHeight="1">
      <c r="A55" s="26" t="s">
        <v>62</v>
      </c>
      <c r="B55" s="45">
        <v>0</v>
      </c>
      <c r="C55" s="45">
        <v>0</v>
      </c>
      <c r="D55" s="45">
        <v>0</v>
      </c>
      <c r="E55" s="45">
        <v>0</v>
      </c>
      <c r="F55" s="45">
        <v>0</v>
      </c>
      <c r="G55" s="44">
        <v>1037264.17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36">
        <f t="shared" si="13"/>
        <v>1037264.17</v>
      </c>
      <c r="U55"/>
    </row>
    <row r="56" spans="1:22" ht="18.75" customHeight="1">
      <c r="A56" s="26" t="s">
        <v>63</v>
      </c>
      <c r="B56" s="45">
        <v>0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4">
        <v>766459.39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36">
        <f t="shared" si="13"/>
        <v>766459.39</v>
      </c>
      <c r="V56"/>
    </row>
    <row r="57" spans="1:23" ht="18.75" customHeight="1">
      <c r="A57" s="26" t="s">
        <v>64</v>
      </c>
      <c r="B57" s="45">
        <v>0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31">
        <v>663972.36</v>
      </c>
      <c r="K57" s="45">
        <v>0</v>
      </c>
      <c r="L57" s="45">
        <v>0</v>
      </c>
      <c r="M57" s="45">
        <v>0</v>
      </c>
      <c r="N57" s="45">
        <v>0</v>
      </c>
      <c r="O57" s="36">
        <f t="shared" si="13"/>
        <v>663972.36</v>
      </c>
      <c r="P57"/>
      <c r="W57"/>
    </row>
    <row r="58" spans="1:25" ht="18.75" customHeight="1">
      <c r="A58" s="26" t="s">
        <v>65</v>
      </c>
      <c r="B58" s="45">
        <v>0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31">
        <v>837017.25</v>
      </c>
      <c r="L58" s="31">
        <v>799395.68</v>
      </c>
      <c r="M58" s="45">
        <v>0</v>
      </c>
      <c r="N58" s="45">
        <v>0</v>
      </c>
      <c r="O58" s="36">
        <f t="shared" si="13"/>
        <v>1636412.9300000002</v>
      </c>
      <c r="R58"/>
      <c r="Y58"/>
    </row>
    <row r="59" spans="1:26" ht="18.75" customHeight="1">
      <c r="A59" s="26" t="s">
        <v>66</v>
      </c>
      <c r="B59" s="45">
        <v>0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31">
        <v>479714.87</v>
      </c>
      <c r="N59" s="45">
        <v>0</v>
      </c>
      <c r="O59" s="36">
        <f t="shared" si="13"/>
        <v>479714.87</v>
      </c>
      <c r="P59"/>
      <c r="S59"/>
      <c r="Z59"/>
    </row>
    <row r="60" spans="1:15" ht="21" customHeight="1">
      <c r="A60" s="38" t="s">
        <v>67</v>
      </c>
      <c r="B60" s="46">
        <v>0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7">
        <v>238898.56</v>
      </c>
      <c r="O60" s="48">
        <f t="shared" si="13"/>
        <v>238898.56</v>
      </c>
    </row>
    <row r="61" spans="1:12" ht="15.75">
      <c r="A61" s="49" t="s">
        <v>76</v>
      </c>
      <c r="B61" s="50"/>
      <c r="C61" s="50"/>
      <c r="D61"/>
      <c r="E61"/>
      <c r="F61"/>
      <c r="G61"/>
      <c r="H61" s="51"/>
      <c r="I61" s="51"/>
      <c r="J61"/>
      <c r="K61"/>
      <c r="L61"/>
    </row>
    <row r="62" spans="1:14" ht="15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2:12" ht="14.25">
      <c r="B63" s="50"/>
      <c r="C63" s="50"/>
      <c r="D63"/>
      <c r="E63"/>
      <c r="F63"/>
      <c r="G63"/>
      <c r="H63" s="51"/>
      <c r="I63" s="51"/>
      <c r="J63"/>
      <c r="K63"/>
      <c r="L63"/>
    </row>
    <row r="64" spans="2:12" ht="14.25">
      <c r="B64" s="50"/>
      <c r="C64" s="50"/>
      <c r="D64"/>
      <c r="E64"/>
      <c r="F64"/>
      <c r="G64"/>
      <c r="H64"/>
      <c r="I64"/>
      <c r="J64"/>
      <c r="K64"/>
      <c r="L64"/>
    </row>
    <row r="65" spans="2:12" ht="14.25">
      <c r="B65"/>
      <c r="C65"/>
      <c r="D65"/>
      <c r="E65"/>
      <c r="F65"/>
      <c r="G65"/>
      <c r="H65" s="52"/>
      <c r="I65" s="52"/>
      <c r="J65" s="53"/>
      <c r="K65" s="53"/>
      <c r="L65" s="53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ht="14.25">
      <c r="K72"/>
    </row>
    <row r="73" ht="14.25">
      <c r="L73"/>
    </row>
    <row r="74" ht="14.25">
      <c r="M74"/>
    </row>
    <row r="75" ht="14.25">
      <c r="N75"/>
    </row>
    <row r="102" spans="2:14" ht="14.25"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</row>
    <row r="104" spans="2:14" ht="14.2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</sheetData>
  <sheetProtection/>
  <mergeCells count="6">
    <mergeCell ref="A1:O1"/>
    <mergeCell ref="A2:O2"/>
    <mergeCell ref="A4:A6"/>
    <mergeCell ref="B4:N4"/>
    <mergeCell ref="O4:O6"/>
    <mergeCell ref="A62:N6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2021-10-04T19:31:06Z</dcterms:modified>
  <cp:category/>
  <cp:version/>
  <cp:contentType/>
  <cp:contentStatus/>
</cp:coreProperties>
</file>