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20640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<sst xmlns="http://schemas.openxmlformats.org/spreadsheetml/2006/main" count="90" uniqueCount="87">
  <si>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</si>
  <si>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</si>
  <si>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</si>
  <si>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</si>
  <si>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</si>
  <si>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</si>
  <si>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</si>
  <si>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</si>
  <si>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</si>
  <si>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</si>
  <si>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</si>
  <si>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</si>
  <si>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</si>
  <si>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</si>
  <si>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</si>
  <si>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</si>
  <si>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</si>
  <si>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</si>
  <si>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</si>
  <si>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</si>
  <si>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</si>
  <si>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</si>
  <si>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</si>
  <si>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</si>
  <si>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</si>
  <si>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</si>
  <si>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</si>
  <si>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</si>
  <si>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</si>
  <si>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</si>
  <si>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</si>
  <si>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</si>
  <si>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</si>
  <si>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</si>
  <si>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</si>
  <si>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</si>
  <si>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</si>
  <si>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</si>
  <si>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</si>
  <si>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</si>
  <si>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</si>
  <si>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</si>
  <si>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</si>
  <si>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</si>
  <si>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</si>
  <si>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</si>
  <si>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</si>
  <si>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</si>
  <si>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>5.3. Revisão de Remuneração pelo Transporte Coletivo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</si>
  <si>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</si>
  <si>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</si>
  <si>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</si>
  <si>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</si>
  <si>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</si>
  <si>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</si>
  <si>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</si>
  <si>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</si>
  <si>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</si>
  <si>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</si>
  <si>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</si>
  <si>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</si>
  <si>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</si>
  <si>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</si>
  <si>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</si>
  <si>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</si>
  <si>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</si>
  <si>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05/08/22 - VENCIMENTO 12/08/22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</si>
  <si>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</si>
  <si>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</si>
  <si>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</si>
  <si>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</si>
  <si>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</si>
  <si>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</si>
  <si>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5. Acertos Financeiros (5.1. + 5.2. + 5.3. + 5.4.)</t>
  </si>
  <si>
    <t>5.2.6. Ajuste de Cronograma (+)</t>
  </si>
  <si>
    <t>5.2.7. Ajuste de Cronograma (-)</t>
  </si>
  <si>
    <t>5.2.9. Desconto do saldo remanescente de investimento em SMGO"</t>
  </si>
  <si>
    <t>5.2.10. Maggi Adm. de Consórcios LTDA</t>
  </si>
  <si>
    <t>5.2.11. Atualização Monetária</t>
  </si>
  <si>
    <t>5.2.12. Remuneração da Implantação de Wi-Fi</t>
  </si>
  <si>
    <t>5.2.13. Remuneração da Implantação de UCP</t>
  </si>
  <si>
    <t>5.2.14. Remuneração da Implantação de Telemetria</t>
  </si>
  <si>
    <t>5.2.15. Remuneração da Implantação Botão de Emergência</t>
  </si>
  <si>
    <t>5.2.16. Remuneração da Implantação Terminal de Dados</t>
  </si>
  <si>
    <t>5.2.17. Remuneração da Manutenção de Validadores</t>
  </si>
  <si>
    <t>5.2.18. Remuneração da Implantação de Validadores</t>
  </si>
  <si>
    <t>5.4. Revisão de Remuneração pelo Serviço Atende (1)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</si>
</sst>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6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66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389904</v>
      </c>
      <c r="C7" s="9">
        <f t="shared" si="0"/>
        <v>278169</v>
      </c>
      <c r="D7" s="9">
        <f t="shared" si="0"/>
        <v>275221</v>
      </c>
      <c r="E7" s="9">
        <f t="shared" si="0"/>
        <v>68493</v>
      </c>
      <c r="F7" s="9">
        <f t="shared" si="0"/>
        <v>228642</v>
      </c>
      <c r="G7" s="9">
        <f t="shared" si="0"/>
        <v>371999</v>
      </c>
      <c r="H7" s="9">
        <f t="shared" si="0"/>
        <v>42520</v>
      </c>
      <c r="I7" s="9">
        <f t="shared" si="0"/>
        <v>289757</v>
      </c>
      <c r="J7" s="9">
        <f t="shared" si="0"/>
        <v>236586</v>
      </c>
      <c r="K7" s="9">
        <f t="shared" si="0"/>
        <v>356860</v>
      </c>
      <c r="L7" s="9">
        <f t="shared" si="0"/>
        <v>274465</v>
      </c>
      <c r="M7" s="9">
        <f t="shared" si="0"/>
        <v>130092</v>
      </c>
      <c r="N7" s="9">
        <f t="shared" si="0"/>
        <v>82614</v>
      </c>
      <c r="O7" s="9">
        <f t="shared" si="0"/>
        <v>3025322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13517</v>
      </c>
      <c r="C8" s="11">
        <f t="shared" si="1"/>
        <v>14324</v>
      </c>
      <c r="D8" s="11">
        <f t="shared" si="1"/>
        <v>10249</v>
      </c>
      <c r="E8" s="11">
        <f t="shared" si="1"/>
        <v>2196</v>
      </c>
      <c r="F8" s="11">
        <f t="shared" si="1"/>
        <v>7996</v>
      </c>
      <c r="G8" s="11">
        <f t="shared" si="1"/>
        <v>12481</v>
      </c>
      <c r="H8" s="11">
        <f t="shared" si="1"/>
        <v>2197</v>
      </c>
      <c r="I8" s="11">
        <f t="shared" si="1"/>
        <v>15722</v>
      </c>
      <c r="J8" s="11">
        <f t="shared" si="1"/>
        <v>10846</v>
      </c>
      <c r="K8" s="11">
        <f t="shared" si="1"/>
        <v>8911</v>
      </c>
      <c r="L8" s="11">
        <f t="shared" si="1"/>
        <v>7337</v>
      </c>
      <c r="M8" s="11">
        <f t="shared" si="1"/>
        <v>5516</v>
      </c>
      <c r="N8" s="11">
        <f t="shared" si="1"/>
        <v>4140</v>
      </c>
      <c r="O8" s="11">
        <f t="shared" si="1"/>
        <v>115432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13517</v>
      </c>
      <c r="C9" s="11">
        <v>14324</v>
      </c>
      <c r="D9" s="11">
        <v>10249</v>
      </c>
      <c r="E9" s="11">
        <v>2196</v>
      </c>
      <c r="F9" s="11">
        <v>7996</v>
      </c>
      <c r="G9" s="11">
        <v>12481</v>
      </c>
      <c r="H9" s="11">
        <v>2197</v>
      </c>
      <c r="I9" s="11">
        <v>15719</v>
      </c>
      <c r="J9" s="11">
        <v>10846</v>
      </c>
      <c r="K9" s="11">
        <v>8893</v>
      </c>
      <c r="L9" s="11">
        <v>7336</v>
      </c>
      <c r="M9" s="11">
        <v>5507</v>
      </c>
      <c r="N9" s="11">
        <v>4132</v>
      </c>
      <c r="O9" s="11">
        <f>SUM(B9:N9)</f>
        <v>115393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3</v>
      </c>
      <c r="J10" s="13">
        <v>0</v>
      </c>
      <c r="K10" s="13">
        <v>18</v>
      </c>
      <c r="L10" s="13">
        <v>1</v>
      </c>
      <c r="M10" s="13">
        <v>9</v>
      </c>
      <c r="N10" s="13">
        <v>8</v>
      </c>
      <c r="O10" s="11">
        <f>SUM(B10:N10)</f>
        <v>39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376387</v>
      </c>
      <c r="C11" s="13">
        <v>263845</v>
      </c>
      <c r="D11" s="13">
        <v>264972</v>
      </c>
      <c r="E11" s="13">
        <v>66297</v>
      </c>
      <c r="F11" s="13">
        <v>220646</v>
      </c>
      <c r="G11" s="13">
        <v>359518</v>
      </c>
      <c r="H11" s="13">
        <v>40323</v>
      </c>
      <c r="I11" s="13">
        <v>274035</v>
      </c>
      <c r="J11" s="13">
        <v>225740</v>
      </c>
      <c r="K11" s="13">
        <v>347949</v>
      </c>
      <c r="L11" s="13">
        <v>267128</v>
      </c>
      <c r="M11" s="13">
        <v>124576</v>
      </c>
      <c r="N11" s="13">
        <v>78474</v>
      </c>
      <c r="O11" s="11">
        <f>SUM(B11:N11)</f>
        <v>2909890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2.9364</v>
      </c>
      <c r="C13" s="17">
        <v>3.0335</v>
      </c>
      <c r="D13" s="17">
        <v>2.6604</v>
      </c>
      <c r="E13" s="17">
        <v>4.5449</v>
      </c>
      <c r="F13" s="17">
        <v>3.0836</v>
      </c>
      <c r="G13" s="17">
        <v>2.5372</v>
      </c>
      <c r="H13" s="17">
        <v>3.4065</v>
      </c>
      <c r="I13" s="17">
        <v>3.0121</v>
      </c>
      <c r="J13" s="17">
        <v>3.0296</v>
      </c>
      <c r="K13" s="17">
        <v>2.8637</v>
      </c>
      <c r="L13" s="17">
        <v>3.2607</v>
      </c>
      <c r="M13" s="17">
        <v>3.7626</v>
      </c>
      <c r="N13" s="17">
        <v>3.3987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 t="s">
        <v>67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33</v>
      </c>
      <c r="B16" s="19">
        <v>1.214166043516788</v>
      </c>
      <c r="C16" s="19">
        <v>1.237173846450579</v>
      </c>
      <c r="D16" s="19">
        <v>1.255717253680841</v>
      </c>
      <c r="E16" s="19">
        <v>0.894317367273294</v>
      </c>
      <c r="F16" s="19">
        <v>1.364375048439464</v>
      </c>
      <c r="G16" s="19">
        <v>1.442757991583552</v>
      </c>
      <c r="H16" s="19">
        <v>1.63982034052393</v>
      </c>
      <c r="I16" s="19">
        <v>1.20371880099351</v>
      </c>
      <c r="J16" s="19">
        <v>1.295563033036829</v>
      </c>
      <c r="K16" s="19">
        <v>1.160455035790462</v>
      </c>
      <c r="L16" s="19">
        <v>1.219460640207136</v>
      </c>
      <c r="M16" s="19">
        <v>1.245878272851765</v>
      </c>
      <c r="N16" s="19">
        <v>1.125585651216307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15" ht="1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</row>
    <row r="18" spans="1:23" ht="18.75" customHeight="1">
      <c r="A18" s="23" t="s">
        <v>68</v>
      </c>
      <c r="B18" s="24">
        <f>SUM(B19:B27)</f>
        <v>1526463.4800000002</v>
      </c>
      <c r="C18" s="24">
        <f>SUM(C19:C27)</f>
        <v>1120576.7600000002</v>
      </c>
      <c r="D18" s="24">
        <f>SUM(D19:D27)</f>
        <v>975884.6300000001</v>
      </c>
      <c r="E18" s="24">
        <f>SUM(E19:E27)</f>
        <v>302321.5900000001</v>
      </c>
      <c r="F18" s="24">
        <f>SUM(F19:F27)</f>
        <v>1018984.4</v>
      </c>
      <c r="G18" s="24">
        <f>SUM(G19:G27)</f>
        <v>1464068.9999999998</v>
      </c>
      <c r="H18" s="24">
        <f>SUM(H19:H27)</f>
        <v>251710.63</v>
      </c>
      <c r="I18" s="24">
        <f>SUM(I19:I27)</f>
        <v>1136429.3</v>
      </c>
      <c r="J18" s="24">
        <f>SUM(J19:J27)</f>
        <v>990715.7600000001</v>
      </c>
      <c r="K18" s="24">
        <f>SUM(K19:K27)</f>
        <v>1292665.1999999997</v>
      </c>
      <c r="L18" s="24">
        <f>SUM(L19:L27)</f>
        <v>1195493.1099999999</v>
      </c>
      <c r="M18" s="24">
        <f>SUM(M19:M27)</f>
        <v>669320.35</v>
      </c>
      <c r="N18" s="24">
        <f>SUM(N19:N27)</f>
        <v>342281.5200000001</v>
      </c>
      <c r="O18" s="24">
        <f>O19+O20+O21+O22+O23+O24+O25+O27</f>
        <v>12283397.42</v>
      </c>
      <c r="Q18" s="25"/>
      <c r="R18" s="61"/>
      <c r="S18" s="61"/>
      <c r="T18" s="61"/>
      <c r="U18" s="61"/>
      <c r="V18" s="61"/>
      <c r="W18" s="61"/>
    </row>
    <row r="19" spans="1:15" ht="18.75" customHeight="1">
      <c r="A19" s="26" t="s">
        <v>34</v>
      </c>
      <c r="B19" s="30">
        <f>ROUND((B13+B14)*B7,2)</f>
        <v>1144914.11</v>
      </c>
      <c r="C19" s="30">
        <f>ROUND((C13+C14)*C7,2)</f>
        <v>843825.66</v>
      </c>
      <c r="D19" s="30">
        <f>ROUND((D13+D14)*D7,2)</f>
        <v>732197.95</v>
      </c>
      <c r="E19" s="30">
        <f>ROUND((E13+E14)*E7,2)</f>
        <v>311293.84</v>
      </c>
      <c r="F19" s="30">
        <f>ROUND((F13+F14)*F7,2)</f>
        <v>705040.47</v>
      </c>
      <c r="G19" s="30">
        <f>ROUND((G13+G14)*G7,2)</f>
        <v>943835.86</v>
      </c>
      <c r="H19" s="30">
        <f>ROUND((H13+H14)*H7,2)</f>
        <v>144844.38</v>
      </c>
      <c r="I19" s="30">
        <f>ROUND((I13+I14)*I7,2)</f>
        <v>872777.06</v>
      </c>
      <c r="J19" s="30">
        <f>ROUND((J13+J14)*J7,2)</f>
        <v>716760.95</v>
      </c>
      <c r="K19" s="30">
        <f>ROUND((K13+K14)*K7,2)</f>
        <v>1021939.98</v>
      </c>
      <c r="L19" s="30">
        <f>ROUND((L13+L14)*L7,2)</f>
        <v>894948.03</v>
      </c>
      <c r="M19" s="30">
        <f>ROUND((M13+M14)*M7,2)</f>
        <v>489484.16</v>
      </c>
      <c r="N19" s="30">
        <f>ROUND((N13+N14)*N7,2)</f>
        <v>280780.2</v>
      </c>
      <c r="O19" s="30">
        <f>SUM(B19:N19)</f>
        <v>9102642.649999999</v>
      </c>
    </row>
    <row r="20" spans="1:23" ht="18.75" customHeight="1">
      <c r="A20" s="26" t="s">
        <v>35</v>
      </c>
      <c r="B20" s="30">
        <f>IF(B16&lt;&gt;0,ROUND((B16-1)*B19,2),0)</f>
        <v>245201.73</v>
      </c>
      <c r="C20" s="30">
        <f aca="true" t="shared" si="2" ref="C20:N20">IF(C16&lt;&gt;0,ROUND((C16-1)*C19,2),0)</f>
        <v>200133.38</v>
      </c>
      <c r="D20" s="30">
        <f t="shared" si="2"/>
        <v>187235.65</v>
      </c>
      <c r="E20" s="30">
        <f t="shared" si="2"/>
        <v>-32898.35</v>
      </c>
      <c r="F20" s="30">
        <f t="shared" si="2"/>
        <v>256899.16</v>
      </c>
      <c r="G20" s="30">
        <f t="shared" si="2"/>
        <v>417890.87</v>
      </c>
      <c r="H20" s="30">
        <f t="shared" si="2"/>
        <v>92674.38</v>
      </c>
      <c r="I20" s="30">
        <f t="shared" si="2"/>
        <v>177801.1</v>
      </c>
      <c r="J20" s="30">
        <f t="shared" si="2"/>
        <v>211848.04</v>
      </c>
      <c r="K20" s="30">
        <f t="shared" si="2"/>
        <v>163975.42</v>
      </c>
      <c r="L20" s="30">
        <f t="shared" si="2"/>
        <v>196405.87</v>
      </c>
      <c r="M20" s="30">
        <f t="shared" si="2"/>
        <v>120353.52</v>
      </c>
      <c r="N20" s="30">
        <f t="shared" si="2"/>
        <v>35261.96</v>
      </c>
      <c r="O20" s="30">
        <f aca="true" t="shared" si="3" ref="O19:O27">SUM(B20:N20)</f>
        <v>2272782.73</v>
      </c>
      <c r="W20" s="62"/>
    </row>
    <row r="21" spans="1:15" ht="18.75" customHeight="1">
      <c r="A21" s="26" t="s">
        <v>36</v>
      </c>
      <c r="B21" s="30">
        <v>70096.76</v>
      </c>
      <c r="C21" s="30">
        <v>47049.27</v>
      </c>
      <c r="D21" s="30">
        <v>29418.9</v>
      </c>
      <c r="E21" s="30">
        <v>12793.43</v>
      </c>
      <c r="F21" s="30">
        <v>36471.19</v>
      </c>
      <c r="G21" s="30">
        <v>56318.78</v>
      </c>
      <c r="H21" s="30">
        <v>6075.33</v>
      </c>
      <c r="I21" s="30">
        <v>40583.87</v>
      </c>
      <c r="J21" s="30">
        <v>40458.42</v>
      </c>
      <c r="K21" s="30">
        <v>61893.32</v>
      </c>
      <c r="L21" s="30">
        <v>59581.6</v>
      </c>
      <c r="M21" s="30">
        <v>27422.42</v>
      </c>
      <c r="N21" s="30">
        <v>15392.15</v>
      </c>
      <c r="O21" s="30">
        <f t="shared" si="3"/>
        <v>503555.43999999994</v>
      </c>
    </row>
    <row r="22" spans="1:15" ht="18.75" customHeight="1">
      <c r="A22" s="26" t="s">
        <v>37</v>
      </c>
      <c r="B22" s="30">
        <v>3458.86</v>
      </c>
      <c r="C22" s="30">
        <v>3458.86</v>
      </c>
      <c r="D22" s="30">
        <v>1729.43</v>
      </c>
      <c r="E22" s="30">
        <v>1729.43</v>
      </c>
      <c r="F22" s="30">
        <v>1729.43</v>
      </c>
      <c r="G22" s="30">
        <v>1729.43</v>
      </c>
      <c r="H22" s="30">
        <v>1729.43</v>
      </c>
      <c r="I22" s="30">
        <v>1729.43</v>
      </c>
      <c r="J22" s="30">
        <v>1729.43</v>
      </c>
      <c r="K22" s="30">
        <v>1729.43</v>
      </c>
      <c r="L22" s="30">
        <v>1729.43</v>
      </c>
      <c r="M22" s="30">
        <v>1729.43</v>
      </c>
      <c r="N22" s="30">
        <v>1729.43</v>
      </c>
      <c r="O22" s="30">
        <f t="shared" si="3"/>
        <v>25941.45</v>
      </c>
    </row>
    <row r="23" spans="1:15" ht="18.75" customHeight="1">
      <c r="A23" s="26" t="s">
        <v>38</v>
      </c>
      <c r="B23" s="30">
        <v>0</v>
      </c>
      <c r="C23" s="30">
        <v>0</v>
      </c>
      <c r="D23" s="30">
        <v>-7792.57</v>
      </c>
      <c r="E23" s="30">
        <v>0</v>
      </c>
      <c r="F23" s="30">
        <v>-10250</v>
      </c>
      <c r="G23" s="30">
        <v>0</v>
      </c>
      <c r="H23" s="30">
        <v>-2527.74</v>
      </c>
      <c r="I23" s="30">
        <v>0</v>
      </c>
      <c r="J23" s="30">
        <v>-6992.98</v>
      </c>
      <c r="K23" s="30">
        <v>0</v>
      </c>
      <c r="L23" s="30">
        <v>0</v>
      </c>
      <c r="M23" s="30">
        <v>0</v>
      </c>
      <c r="N23" s="30">
        <v>0</v>
      </c>
      <c r="O23" s="30">
        <f t="shared" si="3"/>
        <v>-27563.289999999997</v>
      </c>
    </row>
    <row r="24" spans="1:26" ht="18.75" customHeight="1">
      <c r="A24" s="26" t="s">
        <v>69</v>
      </c>
      <c r="B24" s="30">
        <v>1099.4</v>
      </c>
      <c r="C24" s="30">
        <v>823.25</v>
      </c>
      <c r="D24" s="30">
        <v>708.62</v>
      </c>
      <c r="E24" s="30">
        <v>218.84</v>
      </c>
      <c r="F24" s="30">
        <v>745.09</v>
      </c>
      <c r="G24" s="30">
        <v>1068.14</v>
      </c>
      <c r="H24" s="30">
        <v>182.36</v>
      </c>
      <c r="I24" s="30">
        <v>820.64</v>
      </c>
      <c r="J24" s="30">
        <v>724.25</v>
      </c>
      <c r="K24" s="30">
        <v>937.88</v>
      </c>
      <c r="L24" s="30">
        <v>864.93</v>
      </c>
      <c r="M24" s="30">
        <v>479.36</v>
      </c>
      <c r="N24" s="30">
        <v>257.91</v>
      </c>
      <c r="O24" s="30">
        <f t="shared" si="3"/>
        <v>8930.67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70</v>
      </c>
      <c r="B25" s="30">
        <v>954.66</v>
      </c>
      <c r="C25" s="30">
        <v>710.78</v>
      </c>
      <c r="D25" s="30">
        <v>623.37</v>
      </c>
      <c r="E25" s="30">
        <v>190.4</v>
      </c>
      <c r="F25" s="30">
        <v>627.34</v>
      </c>
      <c r="G25" s="30">
        <v>845.16</v>
      </c>
      <c r="H25" s="30">
        <v>155.2</v>
      </c>
      <c r="I25" s="30">
        <v>661.24</v>
      </c>
      <c r="J25" s="30">
        <v>632.53</v>
      </c>
      <c r="K25" s="30">
        <v>812.48</v>
      </c>
      <c r="L25" s="30">
        <v>721.21</v>
      </c>
      <c r="M25" s="30">
        <v>408.2</v>
      </c>
      <c r="N25" s="30">
        <v>213.89</v>
      </c>
      <c r="O25" s="30">
        <f t="shared" si="3"/>
        <v>7556.46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26" t="s">
        <v>71</v>
      </c>
      <c r="B26" s="30">
        <v>445.34</v>
      </c>
      <c r="C26" s="30">
        <v>331.57</v>
      </c>
      <c r="D26" s="30">
        <v>290.81</v>
      </c>
      <c r="E26" s="30">
        <v>88.82</v>
      </c>
      <c r="F26" s="30">
        <v>292.63</v>
      </c>
      <c r="G26" s="30">
        <v>394.23</v>
      </c>
      <c r="H26" s="30">
        <v>73.01</v>
      </c>
      <c r="I26" s="30">
        <v>306.63</v>
      </c>
      <c r="J26" s="30">
        <v>295.07</v>
      </c>
      <c r="K26" s="30">
        <v>373.55</v>
      </c>
      <c r="L26" s="30">
        <v>336.44</v>
      </c>
      <c r="M26" s="30">
        <v>190.43</v>
      </c>
      <c r="N26" s="30">
        <v>99.78</v>
      </c>
      <c r="O26" s="30">
        <f t="shared" si="3"/>
        <v>3518.3100000000004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72</v>
      </c>
      <c r="B27" s="30">
        <v>60292.62</v>
      </c>
      <c r="C27" s="30">
        <v>24243.99</v>
      </c>
      <c r="D27" s="30">
        <v>31472.47</v>
      </c>
      <c r="E27" s="30">
        <v>8905.18</v>
      </c>
      <c r="F27" s="30">
        <v>27429.09</v>
      </c>
      <c r="G27" s="30">
        <v>41986.53</v>
      </c>
      <c r="H27" s="30">
        <v>8504.28</v>
      </c>
      <c r="I27" s="30">
        <v>41749.33</v>
      </c>
      <c r="J27" s="30">
        <v>25260.05</v>
      </c>
      <c r="K27" s="30">
        <v>41003.14</v>
      </c>
      <c r="L27" s="30">
        <v>40905.6</v>
      </c>
      <c r="M27" s="30">
        <v>29252.83</v>
      </c>
      <c r="N27" s="30">
        <v>8546.2</v>
      </c>
      <c r="O27" s="30">
        <f t="shared" si="3"/>
        <v>389551.31</v>
      </c>
      <c r="P27"/>
      <c r="Q27"/>
      <c r="R27"/>
      <c r="S27"/>
      <c r="T27"/>
      <c r="U27"/>
      <c r="V27"/>
      <c r="W27"/>
      <c r="X27"/>
      <c r="Y27"/>
      <c r="Z27"/>
    </row>
    <row r="28" spans="1:15" ht="15" customHeight="1">
      <c r="A28" s="27"/>
      <c r="B28" s="16"/>
      <c r="C28" s="16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9"/>
    </row>
    <row r="29" spans="1:15" ht="18.75" customHeight="1">
      <c r="A29" s="14" t="s">
        <v>73</v>
      </c>
      <c r="B29" s="30">
        <f aca="true" t="shared" si="4" ref="B29:O29">+B30+B32+B52+B53+B56-B57</f>
        <v>-65904.95</v>
      </c>
      <c r="C29" s="30">
        <f>+C30+C32+C52+C53+C56-C57</f>
        <v>-67603.37</v>
      </c>
      <c r="D29" s="30">
        <f t="shared" si="4"/>
        <v>-63862.45</v>
      </c>
      <c r="E29" s="30">
        <f t="shared" si="4"/>
        <v>-10879.279999999999</v>
      </c>
      <c r="F29" s="30">
        <f t="shared" si="4"/>
        <v>-53567.93</v>
      </c>
      <c r="G29" s="30">
        <f t="shared" si="4"/>
        <v>-60855.91</v>
      </c>
      <c r="H29" s="30">
        <f t="shared" si="4"/>
        <v>-11896.89</v>
      </c>
      <c r="I29" s="30">
        <f t="shared" si="4"/>
        <v>-76498.88</v>
      </c>
      <c r="J29" s="30">
        <f t="shared" si="4"/>
        <v>-51749.68</v>
      </c>
      <c r="K29" s="30">
        <f t="shared" si="4"/>
        <v>-44807.32</v>
      </c>
      <c r="L29" s="30">
        <f t="shared" si="4"/>
        <v>-37087.950000000004</v>
      </c>
      <c r="M29" s="30">
        <f t="shared" si="4"/>
        <v>-26896.34</v>
      </c>
      <c r="N29" s="30">
        <f t="shared" si="4"/>
        <v>-20208.97</v>
      </c>
      <c r="O29" s="30">
        <f t="shared" si="4"/>
        <v>-591819.92</v>
      </c>
    </row>
    <row r="30" spans="1:15" ht="18.75" customHeight="1">
      <c r="A30" s="26" t="s">
        <v>39</v>
      </c>
      <c r="B30" s="31">
        <f>+B31</f>
        <v>-59474.8</v>
      </c>
      <c r="C30" s="31">
        <f>+C31</f>
        <v>-63025.6</v>
      </c>
      <c r="D30" s="31">
        <f aca="true" t="shared" si="5" ref="D30:O30">+D31</f>
        <v>-45095.6</v>
      </c>
      <c r="E30" s="31">
        <f t="shared" si="5"/>
        <v>-9662.4</v>
      </c>
      <c r="F30" s="31">
        <f t="shared" si="5"/>
        <v>-35182.4</v>
      </c>
      <c r="G30" s="31">
        <f t="shared" si="5"/>
        <v>-54916.4</v>
      </c>
      <c r="H30" s="31">
        <f t="shared" si="5"/>
        <v>-9666.8</v>
      </c>
      <c r="I30" s="31">
        <f t="shared" si="5"/>
        <v>-69163.6</v>
      </c>
      <c r="J30" s="31">
        <f t="shared" si="5"/>
        <v>-47722.4</v>
      </c>
      <c r="K30" s="31">
        <f t="shared" si="5"/>
        <v>-39129.2</v>
      </c>
      <c r="L30" s="31">
        <f t="shared" si="5"/>
        <v>-32278.4</v>
      </c>
      <c r="M30" s="31">
        <f t="shared" si="5"/>
        <v>-24230.8</v>
      </c>
      <c r="N30" s="31">
        <f t="shared" si="5"/>
        <v>-18180.8</v>
      </c>
      <c r="O30" s="31">
        <f t="shared" si="5"/>
        <v>-507729.2</v>
      </c>
    </row>
    <row r="31" spans="1:26" ht="18.75" customHeight="1">
      <c r="A31" s="27" t="s">
        <v>40</v>
      </c>
      <c r="B31" s="16">
        <f>ROUND((-B9)*$G$3,2)</f>
        <v>-59474.8</v>
      </c>
      <c r="C31" s="16">
        <f aca="true" t="shared" si="6" ref="C31:N31">ROUND((-C9)*$G$3,2)</f>
        <v>-63025.6</v>
      </c>
      <c r="D31" s="16">
        <f t="shared" si="6"/>
        <v>-45095.6</v>
      </c>
      <c r="E31" s="16">
        <f t="shared" si="6"/>
        <v>-9662.4</v>
      </c>
      <c r="F31" s="16">
        <f t="shared" si="6"/>
        <v>-35182.4</v>
      </c>
      <c r="G31" s="16">
        <f t="shared" si="6"/>
        <v>-54916.4</v>
      </c>
      <c r="H31" s="16">
        <f t="shared" si="6"/>
        <v>-9666.8</v>
      </c>
      <c r="I31" s="16">
        <f t="shared" si="6"/>
        <v>-69163.6</v>
      </c>
      <c r="J31" s="16">
        <f t="shared" si="6"/>
        <v>-47722.4</v>
      </c>
      <c r="K31" s="16">
        <f t="shared" si="6"/>
        <v>-39129.2</v>
      </c>
      <c r="L31" s="16">
        <f t="shared" si="6"/>
        <v>-32278.4</v>
      </c>
      <c r="M31" s="16">
        <f t="shared" si="6"/>
        <v>-24230.8</v>
      </c>
      <c r="N31" s="16">
        <f t="shared" si="6"/>
        <v>-18180.8</v>
      </c>
      <c r="O31" s="32">
        <f aca="true" t="shared" si="7" ref="O31:O57">SUM(B31:N31)</f>
        <v>-507729.2</v>
      </c>
      <c r="P31"/>
      <c r="Q31"/>
      <c r="R31"/>
      <c r="S31"/>
      <c r="T31"/>
      <c r="U31"/>
      <c r="V31"/>
      <c r="W31"/>
      <c r="X31"/>
      <c r="Y31"/>
      <c r="Z31"/>
    </row>
    <row r="32" spans="1:15" ht="18.75" customHeight="1">
      <c r="A32" s="26" t="s">
        <v>41</v>
      </c>
      <c r="B32" s="31">
        <f>SUM(B33:B50)</f>
        <v>-6430.150000000001</v>
      </c>
      <c r="C32" s="31">
        <f aca="true" t="shared" si="8" ref="C32:O32">SUM(C33:C50)</f>
        <v>-4577.77</v>
      </c>
      <c r="D32" s="31">
        <f t="shared" si="8"/>
        <v>-18766.85</v>
      </c>
      <c r="E32" s="31">
        <f t="shared" si="8"/>
        <v>-1216.88</v>
      </c>
      <c r="F32" s="31">
        <f t="shared" si="8"/>
        <v>-18385.53</v>
      </c>
      <c r="G32" s="31">
        <f t="shared" si="8"/>
        <v>-5939.51</v>
      </c>
      <c r="H32" s="31">
        <f t="shared" si="8"/>
        <v>-2230.09</v>
      </c>
      <c r="I32" s="31">
        <f t="shared" si="8"/>
        <v>-7335.28</v>
      </c>
      <c r="J32" s="31">
        <f t="shared" si="8"/>
        <v>-4027.28</v>
      </c>
      <c r="K32" s="31">
        <f t="shared" si="8"/>
        <v>-5678.12</v>
      </c>
      <c r="L32" s="31">
        <f t="shared" si="8"/>
        <v>-4809.55</v>
      </c>
      <c r="M32" s="31">
        <f t="shared" si="8"/>
        <v>-2665.54</v>
      </c>
      <c r="N32" s="31">
        <f t="shared" si="8"/>
        <v>-2028.17</v>
      </c>
      <c r="O32" s="31">
        <f t="shared" si="8"/>
        <v>-84090.72</v>
      </c>
    </row>
    <row r="33" spans="1:26" ht="18.75" customHeight="1">
      <c r="A33" s="27" t="s">
        <v>42</v>
      </c>
      <c r="B33" s="33">
        <v>0</v>
      </c>
      <c r="C33" s="33">
        <v>0</v>
      </c>
      <c r="D33" s="33">
        <v>-10879.84</v>
      </c>
      <c r="E33" s="33">
        <v>0</v>
      </c>
      <c r="F33" s="33">
        <v>-14242.36</v>
      </c>
      <c r="G33" s="33">
        <v>0</v>
      </c>
      <c r="H33" s="33">
        <v>0</v>
      </c>
      <c r="I33" s="33">
        <v>0</v>
      </c>
      <c r="J33" s="33">
        <v>0</v>
      </c>
      <c r="K33" s="33">
        <v>-462.94</v>
      </c>
      <c r="L33" s="33">
        <v>0</v>
      </c>
      <c r="M33" s="33">
        <v>0</v>
      </c>
      <c r="N33" s="33">
        <v>-594</v>
      </c>
      <c r="O33" s="33">
        <f t="shared" si="7"/>
        <v>-26179.14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43</v>
      </c>
      <c r="B34" s="33">
        <v>-316.8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-2772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f t="shared" si="7"/>
        <v>-3088.8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44</v>
      </c>
      <c r="B35" s="33">
        <v>0</v>
      </c>
      <c r="C35" s="33">
        <v>0</v>
      </c>
      <c r="D35" s="33">
        <v>-3000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7"/>
        <v>-3000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45</v>
      </c>
      <c r="B36" s="33">
        <v>0</v>
      </c>
      <c r="C36" s="33">
        <v>0</v>
      </c>
      <c r="D36" s="33">
        <v>-946.65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4">
        <f t="shared" si="7"/>
        <v>-946.65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46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7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74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7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75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7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47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 t="shared" si="7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76</v>
      </c>
      <c r="B41" s="33">
        <v>-6113.35</v>
      </c>
      <c r="C41" s="33">
        <v>-4577.77</v>
      </c>
      <c r="D41" s="33">
        <v>-3940.36</v>
      </c>
      <c r="E41" s="33">
        <v>-1216.88</v>
      </c>
      <c r="F41" s="33">
        <v>-4143.17</v>
      </c>
      <c r="G41" s="33">
        <v>-5939.51</v>
      </c>
      <c r="H41" s="33">
        <v>-1014.06</v>
      </c>
      <c r="I41" s="33">
        <v>-4563.28</v>
      </c>
      <c r="J41" s="33">
        <v>-4027.28</v>
      </c>
      <c r="K41" s="33">
        <v>-5215.18</v>
      </c>
      <c r="L41" s="33">
        <v>-4809.55</v>
      </c>
      <c r="M41" s="33">
        <v>-2665.54</v>
      </c>
      <c r="N41" s="33">
        <v>-1434.17</v>
      </c>
      <c r="O41" s="33">
        <f t="shared" si="7"/>
        <v>-49660.100000000006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77</v>
      </c>
      <c r="B42" s="33">
        <v>0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f aca="true" t="shared" si="9" ref="O42:O50">SUM(B42:N42)</f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2" t="s">
        <v>78</v>
      </c>
      <c r="B43" s="33">
        <v>0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-1216.03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f t="shared" si="9"/>
        <v>-1216.03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2" t="s">
        <v>79</v>
      </c>
      <c r="B44" s="33">
        <v>0</v>
      </c>
      <c r="C44" s="33">
        <v>0</v>
      </c>
      <c r="D44" s="33">
        <v>0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f t="shared" si="9"/>
        <v>0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2" t="s">
        <v>80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f t="shared" si="9"/>
        <v>0</v>
      </c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12" t="s">
        <v>81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f t="shared" si="9"/>
        <v>0</v>
      </c>
      <c r="P46"/>
      <c r="Q46"/>
      <c r="R46"/>
      <c r="S46"/>
      <c r="T46"/>
      <c r="U46"/>
      <c r="V46"/>
      <c r="W46"/>
      <c r="X46"/>
      <c r="Y46"/>
      <c r="Z46"/>
    </row>
    <row r="47" spans="1:26" ht="18.75" customHeight="1">
      <c r="A47" s="12" t="s">
        <v>82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f t="shared" si="9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2" t="s">
        <v>83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3">
        <f t="shared" si="9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2" t="s">
        <v>84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>
        <f t="shared" si="9"/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2" t="s">
        <v>85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3">
        <f t="shared" si="9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2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26" t="s">
        <v>48</v>
      </c>
      <c r="B52" s="35">
        <v>0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33">
        <f t="shared" si="7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26" t="s">
        <v>86</v>
      </c>
      <c r="B53" s="35">
        <v>0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3">
        <f t="shared" si="7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26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3"/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4" t="s">
        <v>49</v>
      </c>
      <c r="B55" s="36">
        <f aca="true" t="shared" si="10" ref="B55:N55">+B18+B29</f>
        <v>1460558.5300000003</v>
      </c>
      <c r="C55" s="36">
        <f t="shared" si="10"/>
        <v>1052973.3900000001</v>
      </c>
      <c r="D55" s="36">
        <f t="shared" si="10"/>
        <v>912022.1800000002</v>
      </c>
      <c r="E55" s="36">
        <f t="shared" si="10"/>
        <v>291442.31000000006</v>
      </c>
      <c r="F55" s="36">
        <f t="shared" si="10"/>
        <v>965416.47</v>
      </c>
      <c r="G55" s="36">
        <f t="shared" si="10"/>
        <v>1403213.0899999999</v>
      </c>
      <c r="H55" s="36">
        <f t="shared" si="10"/>
        <v>239813.74</v>
      </c>
      <c r="I55" s="36">
        <f t="shared" si="10"/>
        <v>1059930.42</v>
      </c>
      <c r="J55" s="36">
        <f t="shared" si="10"/>
        <v>938966.0800000001</v>
      </c>
      <c r="K55" s="36">
        <f t="shared" si="10"/>
        <v>1247857.8799999997</v>
      </c>
      <c r="L55" s="36">
        <f t="shared" si="10"/>
        <v>1158405.16</v>
      </c>
      <c r="M55" s="36">
        <f t="shared" si="10"/>
        <v>642424.01</v>
      </c>
      <c r="N55" s="36">
        <f t="shared" si="10"/>
        <v>322072.55000000005</v>
      </c>
      <c r="O55" s="36">
        <f>SUM(B55:N55)</f>
        <v>11695095.81</v>
      </c>
      <c r="P55"/>
      <c r="Q55" s="43"/>
      <c r="R55"/>
      <c r="S55"/>
      <c r="T55"/>
      <c r="U55"/>
      <c r="V55"/>
      <c r="W55"/>
      <c r="X55"/>
      <c r="Y55"/>
      <c r="Z55"/>
    </row>
    <row r="56" spans="1:19" ht="18.75" customHeight="1">
      <c r="A56" s="37" t="s">
        <v>50</v>
      </c>
      <c r="B56" s="33">
        <v>0</v>
      </c>
      <c r="C56" s="33">
        <v>0</v>
      </c>
      <c r="D56" s="33">
        <v>0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16">
        <f t="shared" si="7"/>
        <v>0</v>
      </c>
      <c r="P56"/>
      <c r="Q56"/>
      <c r="R56"/>
      <c r="S56"/>
    </row>
    <row r="57" spans="1:19" ht="18.75" customHeight="1">
      <c r="A57" s="37" t="s">
        <v>51</v>
      </c>
      <c r="B57" s="33">
        <v>0</v>
      </c>
      <c r="C57" s="33">
        <v>0</v>
      </c>
      <c r="D57" s="33">
        <v>0</v>
      </c>
      <c r="E57" s="33">
        <v>0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3">
        <v>0</v>
      </c>
      <c r="M57" s="33">
        <v>0</v>
      </c>
      <c r="N57" s="33">
        <v>0</v>
      </c>
      <c r="O57" s="16">
        <f t="shared" si="7"/>
        <v>0</v>
      </c>
      <c r="P57"/>
      <c r="Q57"/>
      <c r="R57"/>
      <c r="S57"/>
    </row>
    <row r="58" spans="1:19" ht="15.75">
      <c r="A58" s="38"/>
      <c r="B58" s="39"/>
      <c r="C58" s="39"/>
      <c r="D58" s="40"/>
      <c r="E58" s="40"/>
      <c r="F58" s="40"/>
      <c r="G58" s="40"/>
      <c r="H58" s="40"/>
      <c r="I58" s="39"/>
      <c r="J58" s="40"/>
      <c r="K58" s="40"/>
      <c r="L58" s="40"/>
      <c r="M58" s="40"/>
      <c r="N58" s="40"/>
      <c r="O58" s="41"/>
      <c r="P58" s="42"/>
      <c r="Q58"/>
      <c r="R58" s="43"/>
      <c r="S58"/>
    </row>
    <row r="59" spans="1:19" ht="12.75" customHeight="1">
      <c r="A59" s="44"/>
      <c r="B59" s="45"/>
      <c r="C59" s="45"/>
      <c r="D59" s="46"/>
      <c r="E59" s="46"/>
      <c r="F59" s="46"/>
      <c r="G59" s="46"/>
      <c r="H59" s="46"/>
      <c r="I59" s="45"/>
      <c r="J59" s="46"/>
      <c r="K59" s="46"/>
      <c r="L59" s="46"/>
      <c r="M59" s="46"/>
      <c r="N59" s="46"/>
      <c r="O59" s="47"/>
      <c r="P59" s="42"/>
      <c r="Q59"/>
      <c r="R59" s="43"/>
      <c r="S59"/>
    </row>
    <row r="60" spans="1:17" ht="15" customHeight="1">
      <c r="A60" s="48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50"/>
      <c r="Q60"/>
    </row>
    <row r="61" spans="1:17" ht="18.75" customHeight="1">
      <c r="A61" s="14" t="s">
        <v>53</v>
      </c>
      <c r="B61" s="51">
        <f aca="true" t="shared" si="11" ref="B61:O61">SUM(B62:B72)</f>
        <v>1460558.52</v>
      </c>
      <c r="C61" s="51">
        <f t="shared" si="11"/>
        <v>1052973.39</v>
      </c>
      <c r="D61" s="51">
        <f t="shared" si="11"/>
        <v>912022.18</v>
      </c>
      <c r="E61" s="51">
        <f t="shared" si="11"/>
        <v>291442.3</v>
      </c>
      <c r="F61" s="51">
        <f t="shared" si="11"/>
        <v>965416.47</v>
      </c>
      <c r="G61" s="51">
        <f t="shared" si="11"/>
        <v>1403213.09</v>
      </c>
      <c r="H61" s="51">
        <f t="shared" si="11"/>
        <v>239813.74</v>
      </c>
      <c r="I61" s="51">
        <f t="shared" si="11"/>
        <v>1059930.41</v>
      </c>
      <c r="J61" s="51">
        <f t="shared" si="11"/>
        <v>938966.07</v>
      </c>
      <c r="K61" s="51">
        <f t="shared" si="11"/>
        <v>1247857.88</v>
      </c>
      <c r="L61" s="51">
        <f t="shared" si="11"/>
        <v>1158405.15</v>
      </c>
      <c r="M61" s="51">
        <f t="shared" si="11"/>
        <v>642424.01</v>
      </c>
      <c r="N61" s="51">
        <f t="shared" si="11"/>
        <v>322072.56</v>
      </c>
      <c r="O61" s="36">
        <f t="shared" si="11"/>
        <v>11695095.77</v>
      </c>
      <c r="Q61"/>
    </row>
    <row r="62" spans="1:18" ht="18.75" customHeight="1">
      <c r="A62" s="26" t="s">
        <v>54</v>
      </c>
      <c r="B62" s="51">
        <v>1191987.52</v>
      </c>
      <c r="C62" s="51">
        <v>748983.85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36">
        <f>SUM(B62:N62)</f>
        <v>1940971.37</v>
      </c>
      <c r="P62"/>
      <c r="Q62"/>
      <c r="R62" s="43"/>
    </row>
    <row r="63" spans="1:16" ht="18.75" customHeight="1">
      <c r="A63" s="26" t="s">
        <v>55</v>
      </c>
      <c r="B63" s="51">
        <v>268571</v>
      </c>
      <c r="C63" s="51">
        <v>303989.54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52">
        <v>0</v>
      </c>
      <c r="L63" s="52">
        <v>0</v>
      </c>
      <c r="M63" s="52">
        <v>0</v>
      </c>
      <c r="N63" s="52">
        <v>0</v>
      </c>
      <c r="O63" s="36">
        <f aca="true" t="shared" si="12" ref="O63:O72">SUM(B63:N63)</f>
        <v>572560.54</v>
      </c>
      <c r="P63"/>
    </row>
    <row r="64" spans="1:17" ht="18.75" customHeight="1">
      <c r="A64" s="26" t="s">
        <v>56</v>
      </c>
      <c r="B64" s="52">
        <v>0</v>
      </c>
      <c r="C64" s="52">
        <v>0</v>
      </c>
      <c r="D64" s="31">
        <v>912022.18</v>
      </c>
      <c r="E64" s="52">
        <v>0</v>
      </c>
      <c r="F64" s="52">
        <v>0</v>
      </c>
      <c r="G64" s="52">
        <v>0</v>
      </c>
      <c r="H64" s="51">
        <v>239813.74</v>
      </c>
      <c r="I64" s="52">
        <v>0</v>
      </c>
      <c r="J64" s="52">
        <v>0</v>
      </c>
      <c r="K64" s="52">
        <v>0</v>
      </c>
      <c r="L64" s="52">
        <v>0</v>
      </c>
      <c r="M64" s="52">
        <v>0</v>
      </c>
      <c r="N64" s="52">
        <v>0</v>
      </c>
      <c r="O64" s="31">
        <f t="shared" si="12"/>
        <v>1151835.92</v>
      </c>
      <c r="Q64"/>
    </row>
    <row r="65" spans="1:18" ht="18.75" customHeight="1">
      <c r="A65" s="26" t="s">
        <v>57</v>
      </c>
      <c r="B65" s="52">
        <v>0</v>
      </c>
      <c r="C65" s="52">
        <v>0</v>
      </c>
      <c r="D65" s="52">
        <v>0</v>
      </c>
      <c r="E65" s="31">
        <v>291442.3</v>
      </c>
      <c r="F65" s="52">
        <v>0</v>
      </c>
      <c r="G65" s="52">
        <v>0</v>
      </c>
      <c r="H65" s="52">
        <v>0</v>
      </c>
      <c r="I65" s="52">
        <v>0</v>
      </c>
      <c r="J65" s="52">
        <v>0</v>
      </c>
      <c r="K65" s="52">
        <v>0</v>
      </c>
      <c r="L65" s="52">
        <v>0</v>
      </c>
      <c r="M65" s="52">
        <v>0</v>
      </c>
      <c r="N65" s="52">
        <v>0</v>
      </c>
      <c r="O65" s="36">
        <f t="shared" si="12"/>
        <v>291442.3</v>
      </c>
      <c r="R65"/>
    </row>
    <row r="66" spans="1:19" ht="18.75" customHeight="1">
      <c r="A66" s="26" t="s">
        <v>58</v>
      </c>
      <c r="B66" s="52">
        <v>0</v>
      </c>
      <c r="C66" s="52">
        <v>0</v>
      </c>
      <c r="D66" s="52">
        <v>0</v>
      </c>
      <c r="E66" s="52">
        <v>0</v>
      </c>
      <c r="F66" s="31">
        <v>965416.47</v>
      </c>
      <c r="G66" s="52">
        <v>0</v>
      </c>
      <c r="H66" s="52">
        <v>0</v>
      </c>
      <c r="I66" s="52">
        <v>0</v>
      </c>
      <c r="J66" s="52">
        <v>0</v>
      </c>
      <c r="K66" s="52">
        <v>0</v>
      </c>
      <c r="L66" s="52">
        <v>0</v>
      </c>
      <c r="M66" s="52">
        <v>0</v>
      </c>
      <c r="N66" s="52">
        <v>0</v>
      </c>
      <c r="O66" s="31">
        <f t="shared" si="12"/>
        <v>965416.47</v>
      </c>
      <c r="S66"/>
    </row>
    <row r="67" spans="1:20" ht="18.75" customHeight="1">
      <c r="A67" s="26" t="s">
        <v>59</v>
      </c>
      <c r="B67" s="52">
        <v>0</v>
      </c>
      <c r="C67" s="52">
        <v>0</v>
      </c>
      <c r="D67" s="52">
        <v>0</v>
      </c>
      <c r="E67" s="52">
        <v>0</v>
      </c>
      <c r="F67" s="52">
        <v>0</v>
      </c>
      <c r="G67" s="51">
        <v>1403213.09</v>
      </c>
      <c r="H67" s="52">
        <v>0</v>
      </c>
      <c r="I67" s="52">
        <v>0</v>
      </c>
      <c r="J67" s="52">
        <v>0</v>
      </c>
      <c r="K67" s="52">
        <v>0</v>
      </c>
      <c r="L67" s="52">
        <v>0</v>
      </c>
      <c r="M67" s="52">
        <v>0</v>
      </c>
      <c r="N67" s="52">
        <v>0</v>
      </c>
      <c r="O67" s="36">
        <f t="shared" si="12"/>
        <v>1403213.09</v>
      </c>
      <c r="T67"/>
    </row>
    <row r="68" spans="1:21" ht="18.75" customHeight="1">
      <c r="A68" s="26" t="s">
        <v>60</v>
      </c>
      <c r="B68" s="52">
        <v>0</v>
      </c>
      <c r="C68" s="52">
        <v>0</v>
      </c>
      <c r="D68" s="52">
        <v>0</v>
      </c>
      <c r="E68" s="52">
        <v>0</v>
      </c>
      <c r="F68" s="52">
        <v>0</v>
      </c>
      <c r="G68" s="52">
        <v>0</v>
      </c>
      <c r="H68" s="52">
        <v>0</v>
      </c>
      <c r="I68" s="51">
        <v>1059930.41</v>
      </c>
      <c r="J68" s="52">
        <v>0</v>
      </c>
      <c r="K68" s="52">
        <v>0</v>
      </c>
      <c r="L68" s="52">
        <v>0</v>
      </c>
      <c r="M68" s="52">
        <v>0</v>
      </c>
      <c r="N68" s="52">
        <v>0</v>
      </c>
      <c r="O68" s="36">
        <f t="shared" si="12"/>
        <v>1059930.41</v>
      </c>
      <c r="U68"/>
    </row>
    <row r="69" spans="1:22" ht="18.75" customHeight="1">
      <c r="A69" s="26" t="s">
        <v>61</v>
      </c>
      <c r="B69" s="52">
        <v>0</v>
      </c>
      <c r="C69" s="52">
        <v>0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  <c r="I69" s="52">
        <v>0</v>
      </c>
      <c r="J69" s="31">
        <v>938966.07</v>
      </c>
      <c r="K69" s="52">
        <v>0</v>
      </c>
      <c r="L69" s="52">
        <v>0</v>
      </c>
      <c r="M69" s="52">
        <v>0</v>
      </c>
      <c r="N69" s="52">
        <v>0</v>
      </c>
      <c r="O69" s="36">
        <f t="shared" si="12"/>
        <v>938966.07</v>
      </c>
      <c r="V69"/>
    </row>
    <row r="70" spans="1:23" ht="18.75" customHeight="1">
      <c r="A70" s="26" t="s">
        <v>62</v>
      </c>
      <c r="B70" s="52">
        <v>0</v>
      </c>
      <c r="C70" s="52">
        <v>0</v>
      </c>
      <c r="D70" s="52">
        <v>0</v>
      </c>
      <c r="E70" s="52">
        <v>0</v>
      </c>
      <c r="F70" s="52">
        <v>0</v>
      </c>
      <c r="G70" s="52">
        <v>0</v>
      </c>
      <c r="H70" s="52">
        <v>0</v>
      </c>
      <c r="I70" s="52">
        <v>0</v>
      </c>
      <c r="J70" s="52">
        <v>0</v>
      </c>
      <c r="K70" s="31">
        <v>1247857.88</v>
      </c>
      <c r="L70" s="31">
        <v>1158405.15</v>
      </c>
      <c r="M70" s="52">
        <v>0</v>
      </c>
      <c r="N70" s="52">
        <v>0</v>
      </c>
      <c r="O70" s="36">
        <f t="shared" si="12"/>
        <v>2406263.03</v>
      </c>
      <c r="P70"/>
      <c r="W70"/>
    </row>
    <row r="71" spans="1:25" ht="18.75" customHeight="1">
      <c r="A71" s="26" t="s">
        <v>63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2">
        <v>0</v>
      </c>
      <c r="J71" s="52">
        <v>0</v>
      </c>
      <c r="K71" s="52">
        <v>0</v>
      </c>
      <c r="L71" s="52">
        <v>0</v>
      </c>
      <c r="M71" s="31">
        <v>642424.01</v>
      </c>
      <c r="N71" s="52">
        <v>0</v>
      </c>
      <c r="O71" s="36">
        <f t="shared" si="12"/>
        <v>642424.01</v>
      </c>
      <c r="R71"/>
      <c r="Y71"/>
    </row>
    <row r="72" spans="1:26" ht="18.75" customHeight="1">
      <c r="A72" s="38" t="s">
        <v>64</v>
      </c>
      <c r="B72" s="53">
        <v>0</v>
      </c>
      <c r="C72" s="53">
        <v>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  <c r="J72" s="53">
        <v>0</v>
      </c>
      <c r="K72" s="53">
        <v>0</v>
      </c>
      <c r="L72" s="53">
        <v>0</v>
      </c>
      <c r="M72" s="53">
        <v>0</v>
      </c>
      <c r="N72" s="54">
        <v>322072.56</v>
      </c>
      <c r="O72" s="55">
        <f t="shared" si="12"/>
        <v>322072.56</v>
      </c>
      <c r="P72"/>
      <c r="S72"/>
      <c r="Z72"/>
    </row>
    <row r="73" spans="1:12" ht="21" customHeight="1">
      <c r="A73" s="56" t="s">
        <v>52</v>
      </c>
      <c r="B73" s="57"/>
      <c r="C73" s="57"/>
      <c r="D73"/>
      <c r="E73"/>
      <c r="F73"/>
      <c r="G73"/>
      <c r="H73" s="58"/>
      <c r="I73" s="58"/>
      <c r="J73"/>
      <c r="K73"/>
      <c r="L73"/>
    </row>
    <row r="74" spans="1:14" ht="15.75">
      <c r="A74" s="67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</row>
    <row r="75" spans="2:12" ht="13.5">
      <c r="B75" s="57"/>
      <c r="C75" s="57"/>
      <c r="D75"/>
      <c r="E75"/>
      <c r="F75"/>
      <c r="G75"/>
      <c r="H75" s="58"/>
      <c r="I75" s="58"/>
      <c r="J75"/>
      <c r="K75"/>
      <c r="L75"/>
    </row>
    <row r="76" spans="2:12" ht="13.5">
      <c r="B76" s="57"/>
      <c r="C76" s="57"/>
      <c r="D76"/>
      <c r="E76"/>
      <c r="F76"/>
      <c r="G76"/>
      <c r="H76"/>
      <c r="I76"/>
      <c r="J76"/>
      <c r="K76"/>
      <c r="L76"/>
    </row>
    <row r="77" spans="2:12" ht="13.5">
      <c r="B77"/>
      <c r="C77"/>
      <c r="D77"/>
      <c r="E77"/>
      <c r="F77"/>
      <c r="G77"/>
      <c r="H77" s="59"/>
      <c r="I77" s="59"/>
      <c r="J77" s="60"/>
      <c r="K77" s="60"/>
      <c r="L77" s="60"/>
    </row>
    <row r="78" spans="2:12" ht="13.5">
      <c r="B78"/>
      <c r="C78"/>
      <c r="D78"/>
      <c r="E78"/>
      <c r="F78"/>
      <c r="G78"/>
      <c r="H78"/>
      <c r="I78"/>
      <c r="J78"/>
      <c r="K78"/>
      <c r="L78"/>
    </row>
    <row r="79" spans="2:12" ht="13.5">
      <c r="B79"/>
      <c r="C79"/>
      <c r="D79"/>
      <c r="E79"/>
      <c r="F79"/>
      <c r="G79"/>
      <c r="H79"/>
      <c r="I79"/>
      <c r="J79"/>
      <c r="K79"/>
      <c r="L79"/>
    </row>
    <row r="80" spans="2:12" ht="13.5">
      <c r="B80"/>
      <c r="C80"/>
      <c r="D80"/>
      <c r="E80"/>
      <c r="F80"/>
      <c r="G80"/>
      <c r="H80"/>
      <c r="I80"/>
      <c r="J80"/>
      <c r="K80"/>
      <c r="L80"/>
    </row>
    <row r="81" spans="2:12" ht="13.5">
      <c r="B81"/>
      <c r="C81"/>
      <c r="D81"/>
      <c r="E81"/>
      <c r="F81"/>
      <c r="G81"/>
      <c r="H81"/>
      <c r="I81"/>
      <c r="J81"/>
      <c r="K81"/>
      <c r="L81"/>
    </row>
    <row r="82" spans="2:12" ht="13.5">
      <c r="B82"/>
      <c r="C82"/>
      <c r="D82"/>
      <c r="E82"/>
      <c r="F82"/>
      <c r="G82"/>
      <c r="H82"/>
      <c r="I82"/>
      <c r="J82"/>
      <c r="K82"/>
      <c r="L82"/>
    </row>
    <row r="83" spans="2:12" ht="13.5">
      <c r="B83"/>
      <c r="C83"/>
      <c r="D83"/>
      <c r="E83"/>
      <c r="F83"/>
      <c r="G83"/>
      <c r="H83"/>
      <c r="I83"/>
      <c r="J83"/>
      <c r="K83"/>
      <c r="L83"/>
    </row>
    <row r="84" ht="13.5">
      <c r="K84"/>
    </row>
    <row r="85" ht="13.5">
      <c r="L85"/>
    </row>
    <row r="86" ht="13.5">
      <c r="M86"/>
    </row>
    <row r="87" ht="13.5">
      <c r="N87"/>
    </row>
    <row r="114" spans="2:14" ht="13.5">
      <c r="B114">
        <v>0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</row>
    <row r="116" spans="2:14" ht="13.5">
      <c r="B116">
        <v>0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</row>
  </sheetData>
  <sheetProtection/>
  <mergeCells count="6">
    <mergeCell ref="A1:O1"/>
    <mergeCell ref="A2:O2"/>
    <mergeCell ref="A4:A6"/>
    <mergeCell ref="B4:N4"/>
    <mergeCell ref="O4:O6"/>
    <mergeCell ref="A74:N7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2022-08-11T19:59:09Z</dcterms:modified>
  <cp:category/>
  <cp:version/>
  <cp:contentType/>
  <cp:contentStatus/>
</cp:coreProperties>
</file>