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<sst xmlns="http://schemas.openxmlformats.org/spreadsheetml/2006/main" count="81" uniqueCount="80">
  <si>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</si>
  <si>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</si>
  <si>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</si>
  <si>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</si>
  <si>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</si>
  <si>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</si>
  <si>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</si>
  <si>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</si>
  <si>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</si>
  <si>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</si>
  <si>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</si>
  <si>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</si>
  <si>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</si>
  <si>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</si>
  <si>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</si>
  <si>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</si>
  <si>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</si>
  <si>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</si>
  <si>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</si>
  <si>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</si>
  <si>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</si>
  <si>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</si>
  <si>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</si>
  <si>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</si>
  <si>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</si>
  <si>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</si>
  <si>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</si>
  <si>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</si>
  <si>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</si>
  <si>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</si>
  <si>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</si>
  <si>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</si>
  <si>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</si>
  <si>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</si>
  <si>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</si>
  <si>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</si>
  <si>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</si>
  <si>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</si>
  <si>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</si>
  <si>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</si>
  <si>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</si>
  <si>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</si>
  <si>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</si>
  <si>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</si>
  <si>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</si>
  <si>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</si>
  <si>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</si>
  <si>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</si>
  <si>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</si>
  <si>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</si>
  <si>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</si>
  <si>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</si>
  <si>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</si>
  <si>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</si>
  <si>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</si>
  <si>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</si>
  <si>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</si>
  <si>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</si>
  <si>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</si>
  <si>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</si>
  <si>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</si>
  <si>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</si>
  <si>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</si>
  <si>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</si>
  <si>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</si>
  <si>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</si>
  <si>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</si>
  <si>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</si>
  <si>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</si>
  <si>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</si>
  <si>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</si>
  <si>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</si>
  <si>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</si>
  <si>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26/05/22 - VENCIMENTO 02/06/22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</si>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</sst>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89849</v>
      </c>
      <c r="C7" s="10">
        <f>C8+C11</f>
        <v>110106</v>
      </c>
      <c r="D7" s="10">
        <f aca="true" t="shared" si="0" ref="D7:K7">D8+D11</f>
        <v>318692</v>
      </c>
      <c r="E7" s="10">
        <f t="shared" si="0"/>
        <v>254780</v>
      </c>
      <c r="F7" s="10">
        <f t="shared" si="0"/>
        <v>274267</v>
      </c>
      <c r="G7" s="10">
        <f t="shared" si="0"/>
        <v>150563</v>
      </c>
      <c r="H7" s="10">
        <f t="shared" si="0"/>
        <v>79356</v>
      </c>
      <c r="I7" s="10">
        <f t="shared" si="0"/>
        <v>119343</v>
      </c>
      <c r="J7" s="10">
        <f t="shared" si="0"/>
        <v>125416</v>
      </c>
      <c r="K7" s="10">
        <f t="shared" si="0"/>
        <v>218436</v>
      </c>
      <c r="L7" s="10">
        <f>SUM(B7:K7)</f>
        <v>1740808</v>
      </c>
      <c r="M7" s="11"/>
    </row>
    <row r="8" spans="1:13" ht="17.25" customHeight="1">
      <c r="A8" s="12" t="s">
        <v>18</v>
      </c>
      <c r="B8" s="13">
        <f>B9+B10</f>
        <v>6295</v>
      </c>
      <c r="C8" s="13">
        <f aca="true" t="shared" si="1" ref="C8:K8">C9+C10</f>
        <v>6819</v>
      </c>
      <c r="D8" s="13">
        <f t="shared" si="1"/>
        <v>20360</v>
      </c>
      <c r="E8" s="13">
        <f t="shared" si="1"/>
        <v>14086</v>
      </c>
      <c r="F8" s="13">
        <f t="shared" si="1"/>
        <v>14168</v>
      </c>
      <c r="G8" s="13">
        <f t="shared" si="1"/>
        <v>10779</v>
      </c>
      <c r="H8" s="13">
        <f t="shared" si="1"/>
        <v>5003</v>
      </c>
      <c r="I8" s="13">
        <f t="shared" si="1"/>
        <v>5723</v>
      </c>
      <c r="J8" s="13">
        <f t="shared" si="1"/>
        <v>8151</v>
      </c>
      <c r="K8" s="13">
        <f t="shared" si="1"/>
        <v>12596</v>
      </c>
      <c r="L8" s="13">
        <f>SUM(B8:K8)</f>
        <v>103980</v>
      </c>
      <c r="M8"/>
    </row>
    <row r="9" spans="1:13" ht="17.25" customHeight="1">
      <c r="A9" s="14" t="s">
        <v>19</v>
      </c>
      <c r="B9" s="15">
        <v>6294</v>
      </c>
      <c r="C9" s="15">
        <v>6819</v>
      </c>
      <c r="D9" s="15">
        <v>20360</v>
      </c>
      <c r="E9" s="15">
        <v>14086</v>
      </c>
      <c r="F9" s="15">
        <v>14168</v>
      </c>
      <c r="G9" s="15">
        <v>10779</v>
      </c>
      <c r="H9" s="15">
        <v>4949</v>
      </c>
      <c r="I9" s="15">
        <v>5723</v>
      </c>
      <c r="J9" s="15">
        <v>8151</v>
      </c>
      <c r="K9" s="15">
        <v>12596</v>
      </c>
      <c r="L9" s="13">
        <f>SUM(B9:K9)</f>
        <v>103925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>SUM(B10:K10)</f>
        <v>55</v>
      </c>
      <c r="M10"/>
    </row>
    <row r="11" spans="1:13" ht="17.25" customHeight="1">
      <c r="A11" s="12" t="s">
        <v>21</v>
      </c>
      <c r="B11" s="15">
        <v>83554</v>
      </c>
      <c r="C11" s="15">
        <v>103287</v>
      </c>
      <c r="D11" s="15">
        <v>298332</v>
      </c>
      <c r="E11" s="15">
        <v>240694</v>
      </c>
      <c r="F11" s="15">
        <v>260099</v>
      </c>
      <c r="G11" s="15">
        <v>139784</v>
      </c>
      <c r="H11" s="15">
        <v>74353</v>
      </c>
      <c r="I11" s="15">
        <v>113620</v>
      </c>
      <c r="J11" s="15">
        <v>117265</v>
      </c>
      <c r="K11" s="15">
        <v>205840</v>
      </c>
      <c r="L11" s="13">
        <f>SUM(B11:K11)</f>
        <v>1636828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0.3809</v>
      </c>
      <c r="C14" s="20">
        <v>0.3469</v>
      </c>
      <c r="D14" s="20">
        <v>0.4129</v>
      </c>
      <c r="E14" s="20">
        <v>0.4182</v>
      </c>
      <c r="F14" s="20">
        <v>0.3695</v>
      </c>
      <c r="G14" s="20">
        <v>0.4063</v>
      </c>
      <c r="H14" s="20">
        <v>0.4476</v>
      </c>
      <c r="I14" s="20">
        <v>0.3711</v>
      </c>
      <c r="J14" s="20">
        <v>0.3996</v>
      </c>
      <c r="K14" s="20">
        <v>0.3263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1.248824470724122</v>
      </c>
      <c r="C16" s="22">
        <v>1.178614401061655</v>
      </c>
      <c r="D16" s="22">
        <v>1.07277999425014</v>
      </c>
      <c r="E16" s="22">
        <v>1.089433609681918</v>
      </c>
      <c r="F16" s="22">
        <v>1.202673830416889</v>
      </c>
      <c r="G16" s="22">
        <v>1.196115707514578</v>
      </c>
      <c r="H16" s="22">
        <v>1.115491518797025</v>
      </c>
      <c r="I16" s="22">
        <v>1.185440744474094</v>
      </c>
      <c r="J16" s="22">
        <v>1.274743927691966</v>
      </c>
      <c r="K16" s="22">
        <v>1.11803224585593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739551.5899999999</v>
      </c>
      <c r="C18" s="25">
        <f aca="true" t="shared" si="2" ref="C18:K18">SUM(C19:C26)</f>
        <v>491102.58999999997</v>
      </c>
      <c r="D18" s="25">
        <f t="shared" si="2"/>
        <v>1549480.4300000002</v>
      </c>
      <c r="E18" s="25">
        <f t="shared" si="2"/>
        <v>1267762.65</v>
      </c>
      <c r="F18" s="25">
        <f t="shared" si="2"/>
        <v>1343800.9</v>
      </c>
      <c r="G18" s="25">
        <f t="shared" si="2"/>
        <v>807348.79</v>
      </c>
      <c r="H18" s="25">
        <f t="shared" si="2"/>
        <v>438868.29000000004</v>
      </c>
      <c r="I18" s="25">
        <f t="shared" si="2"/>
        <v>571845.3099999999</v>
      </c>
      <c r="J18" s="25">
        <f t="shared" si="2"/>
        <v>699090.7699999999</v>
      </c>
      <c r="K18" s="25">
        <f t="shared" si="2"/>
        <v>871600.2699999999</v>
      </c>
      <c r="L18" s="25">
        <f>SUM(B18:K18)</f>
        <v>8780451.59</v>
      </c>
      <c r="M18"/>
    </row>
    <row r="19" spans="1:13" ht="17.25" customHeight="1">
      <c r="A19" s="26" t="s">
        <v>24</v>
      </c>
      <c r="B19" s="60">
        <f>ROUND((B13+B14)*B7,2)</f>
        <v>588259.37</v>
      </c>
      <c r="C19" s="60">
        <f aca="true" t="shared" si="3" ref="C19:K19">ROUND((C13+C14)*C7,2)</f>
        <v>407788.58</v>
      </c>
      <c r="D19" s="60">
        <f t="shared" si="3"/>
        <v>1404794.34</v>
      </c>
      <c r="E19" s="60">
        <f t="shared" si="3"/>
        <v>1137592.7</v>
      </c>
      <c r="F19" s="60">
        <f t="shared" si="3"/>
        <v>1082010.74</v>
      </c>
      <c r="G19" s="60">
        <f t="shared" si="3"/>
        <v>653127.24</v>
      </c>
      <c r="H19" s="60">
        <f t="shared" si="3"/>
        <v>379194.71</v>
      </c>
      <c r="I19" s="60">
        <f t="shared" si="3"/>
        <v>472813.1</v>
      </c>
      <c r="J19" s="60">
        <f t="shared" si="3"/>
        <v>535112.45</v>
      </c>
      <c r="K19" s="60">
        <f t="shared" si="3"/>
        <v>761074.71</v>
      </c>
      <c r="L19" s="33">
        <f aca="true" t="shared" si="4" ref="L19:L26">SUM(B19:K19)</f>
        <v>7421767.94</v>
      </c>
      <c r="M19"/>
    </row>
    <row r="20" spans="1:13" ht="17.25" customHeight="1">
      <c r="A20" s="27" t="s">
        <v>25</v>
      </c>
      <c r="B20" s="33">
        <f aca="true" t="shared" si="5" ref="B20:K20">IF(B16&lt;&gt;0,ROUND((B16-1)*B19,2),0)</f>
        <v>146373.33</v>
      </c>
      <c r="C20" s="33">
        <f t="shared" si="5"/>
        <v>72836.91</v>
      </c>
      <c r="D20" s="33">
        <f t="shared" si="5"/>
        <v>102240.92</v>
      </c>
      <c r="E20" s="33">
        <f t="shared" si="5"/>
        <v>101739.02</v>
      </c>
      <c r="F20" s="33">
        <f t="shared" si="5"/>
        <v>219295.26</v>
      </c>
      <c r="G20" s="33">
        <f t="shared" si="5"/>
        <v>128088.51</v>
      </c>
      <c r="H20" s="33">
        <f t="shared" si="5"/>
        <v>43793.77</v>
      </c>
      <c r="I20" s="33">
        <f t="shared" si="5"/>
        <v>87678.81</v>
      </c>
      <c r="J20" s="33">
        <f t="shared" si="5"/>
        <v>147018.9</v>
      </c>
      <c r="K20" s="33">
        <f t="shared" si="5"/>
        <v>89831.36</v>
      </c>
      <c r="L20" s="33">
        <f t="shared" si="4"/>
        <v>1138896.79</v>
      </c>
      <c r="M20"/>
    </row>
    <row r="21" spans="1:13" ht="17.25" customHeight="1">
      <c r="A21" s="27" t="s">
        <v>26</v>
      </c>
      <c r="B21" s="33">
        <v>2488.45</v>
      </c>
      <c r="C21" s="33">
        <v>8333.68</v>
      </c>
      <c r="D21" s="33">
        <v>37333.88</v>
      </c>
      <c r="E21" s="33">
        <v>23767.65</v>
      </c>
      <c r="F21" s="33">
        <v>39181.46</v>
      </c>
      <c r="G21" s="33">
        <v>25073.15</v>
      </c>
      <c r="H21" s="33">
        <v>13811.29</v>
      </c>
      <c r="I21" s="33">
        <v>9099.99</v>
      </c>
      <c r="J21" s="33">
        <v>13064.26</v>
      </c>
      <c r="K21" s="33">
        <v>16521.97</v>
      </c>
      <c r="L21" s="33">
        <f t="shared" si="4"/>
        <v>188675.78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4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4"/>
        <v>0</v>
      </c>
      <c r="M23"/>
    </row>
    <row r="24" spans="1:13" ht="17.25" customHeight="1">
      <c r="A24" s="27" t="s">
        <v>76</v>
      </c>
      <c r="B24" s="33">
        <v>549.99</v>
      </c>
      <c r="C24" s="33">
        <v>364.34</v>
      </c>
      <c r="D24" s="33">
        <v>1153.35</v>
      </c>
      <c r="E24" s="33">
        <v>942.18</v>
      </c>
      <c r="F24" s="33">
        <v>1000.19</v>
      </c>
      <c r="G24" s="33">
        <v>601.04</v>
      </c>
      <c r="H24" s="33">
        <v>327.21</v>
      </c>
      <c r="I24" s="33">
        <v>424.68</v>
      </c>
      <c r="J24" s="33">
        <v>519.82</v>
      </c>
      <c r="K24" s="33">
        <v>647.46</v>
      </c>
      <c r="L24" s="33">
        <f t="shared" si="4"/>
        <v>6530.26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</v>
      </c>
      <c r="K25" s="33">
        <v>392.64</v>
      </c>
      <c r="L25" s="33">
        <f t="shared" si="4"/>
        <v>3699.5699999999997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4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-121831.26000000001</v>
      </c>
      <c r="C29" s="33">
        <f t="shared" si="6"/>
        <v>-32029.55</v>
      </c>
      <c r="D29" s="33">
        <f t="shared" si="6"/>
        <v>-95997.37</v>
      </c>
      <c r="E29" s="33">
        <f t="shared" si="6"/>
        <v>-72133.30999999995</v>
      </c>
      <c r="F29" s="33">
        <f t="shared" si="6"/>
        <v>-67900.9</v>
      </c>
      <c r="G29" s="33">
        <f t="shared" si="6"/>
        <v>-50769.78</v>
      </c>
      <c r="H29" s="33">
        <f t="shared" si="6"/>
        <v>-32043.629999999997</v>
      </c>
      <c r="I29" s="33">
        <f t="shared" si="6"/>
        <v>-41025.340000000004</v>
      </c>
      <c r="J29" s="33">
        <f t="shared" si="6"/>
        <v>-38754.93</v>
      </c>
      <c r="K29" s="33">
        <f t="shared" si="6"/>
        <v>-59022.66</v>
      </c>
      <c r="L29" s="33">
        <f aca="true" t="shared" si="7" ref="L29:L36">SUM(B29:K29)</f>
        <v>-611508.73</v>
      </c>
      <c r="M29"/>
    </row>
    <row r="30" spans="1:13" ht="18.75" customHeight="1">
      <c r="A30" s="27" t="s">
        <v>30</v>
      </c>
      <c r="B30" s="33">
        <f>B31+B32+B33+B34</f>
        <v>-27693.6</v>
      </c>
      <c r="C30" s="33">
        <f aca="true" t="shared" si="8" ref="C30:K30">C31+C32+C33+C34</f>
        <v>-30003.6</v>
      </c>
      <c r="D30" s="33">
        <f t="shared" si="8"/>
        <v>-89584</v>
      </c>
      <c r="E30" s="33">
        <f t="shared" si="8"/>
        <v>-61978.4</v>
      </c>
      <c r="F30" s="33">
        <f t="shared" si="8"/>
        <v>-62339.2</v>
      </c>
      <c r="G30" s="33">
        <f t="shared" si="8"/>
        <v>-47427.6</v>
      </c>
      <c r="H30" s="33">
        <f t="shared" si="8"/>
        <v>-21775.6</v>
      </c>
      <c r="I30" s="33">
        <f t="shared" si="8"/>
        <v>-38663.880000000005</v>
      </c>
      <c r="J30" s="33">
        <f t="shared" si="8"/>
        <v>-35864.4</v>
      </c>
      <c r="K30" s="33">
        <f t="shared" si="8"/>
        <v>-55422.4</v>
      </c>
      <c r="L30" s="33">
        <f t="shared" si="7"/>
        <v>-470752.68</v>
      </c>
      <c r="M30"/>
    </row>
    <row r="31" spans="1:13" s="36" customFormat="1" ht="18.75" customHeight="1">
      <c r="A31" s="34" t="s">
        <v>55</v>
      </c>
      <c r="B31" s="33">
        <f>-ROUND((B9)*$E$3,2)</f>
        <v>-27693.6</v>
      </c>
      <c r="C31" s="33">
        <f aca="true" t="shared" si="9" ref="C31:K31">-ROUND((C9)*$E$3,2)</f>
        <v>-30003.6</v>
      </c>
      <c r="D31" s="33">
        <f t="shared" si="9"/>
        <v>-89584</v>
      </c>
      <c r="E31" s="33">
        <f t="shared" si="9"/>
        <v>-61978.4</v>
      </c>
      <c r="F31" s="33">
        <f t="shared" si="9"/>
        <v>-62339.2</v>
      </c>
      <c r="G31" s="33">
        <f t="shared" si="9"/>
        <v>-47427.6</v>
      </c>
      <c r="H31" s="33">
        <f t="shared" si="9"/>
        <v>-21775.6</v>
      </c>
      <c r="I31" s="33">
        <f t="shared" si="9"/>
        <v>-25181.2</v>
      </c>
      <c r="J31" s="33">
        <f t="shared" si="9"/>
        <v>-35864.4</v>
      </c>
      <c r="K31" s="33">
        <f t="shared" si="9"/>
        <v>-55422.4</v>
      </c>
      <c r="L31" s="33">
        <f t="shared" si="7"/>
        <v>-457270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-13482.68</v>
      </c>
      <c r="J34" s="17">
        <v>0</v>
      </c>
      <c r="K34" s="17">
        <v>0</v>
      </c>
      <c r="L34" s="33">
        <f t="shared" si="7"/>
        <v>-13482.68</v>
      </c>
      <c r="M34"/>
    </row>
    <row r="35" spans="1:13" s="36" customFormat="1" ht="18.75" customHeight="1">
      <c r="A35" s="27" t="s">
        <v>34</v>
      </c>
      <c r="B35" s="38">
        <f>SUM(B36:B47)</f>
        <v>-94137.66</v>
      </c>
      <c r="C35" s="38">
        <f aca="true" t="shared" si="10" ref="C35:K35">SUM(C36:C47)</f>
        <v>-2025.95</v>
      </c>
      <c r="D35" s="38">
        <f t="shared" si="10"/>
        <v>-6413.37</v>
      </c>
      <c r="E35" s="38">
        <f t="shared" si="10"/>
        <v>-10154.909999999949</v>
      </c>
      <c r="F35" s="38">
        <f t="shared" si="10"/>
        <v>-5561.7</v>
      </c>
      <c r="G35" s="38">
        <f t="shared" si="10"/>
        <v>-3342.18</v>
      </c>
      <c r="H35" s="38">
        <f t="shared" si="10"/>
        <v>-10268.03</v>
      </c>
      <c r="I35" s="38">
        <f t="shared" si="10"/>
        <v>-2361.46</v>
      </c>
      <c r="J35" s="38">
        <f t="shared" si="10"/>
        <v>-2890.53</v>
      </c>
      <c r="K35" s="38">
        <f t="shared" si="10"/>
        <v>-3600.26</v>
      </c>
      <c r="L35" s="33">
        <f t="shared" si="7"/>
        <v>-140756.04999999993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17">
        <v>-3058.29</v>
      </c>
      <c r="C46" s="17">
        <v>-2025.95</v>
      </c>
      <c r="D46" s="17">
        <v>-6413.37</v>
      </c>
      <c r="E46" s="17">
        <v>-5239.09</v>
      </c>
      <c r="F46" s="17">
        <v>-5561.7</v>
      </c>
      <c r="G46" s="17">
        <v>-3342.18</v>
      </c>
      <c r="H46" s="17">
        <v>-1819.49</v>
      </c>
      <c r="I46" s="17">
        <v>-2361.46</v>
      </c>
      <c r="J46" s="17">
        <v>-2890.53</v>
      </c>
      <c r="K46" s="17">
        <v>-3600.26</v>
      </c>
      <c r="L46" s="30">
        <f t="shared" si="11"/>
        <v>-36312.32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617720.3299999998</v>
      </c>
      <c r="C50" s="41">
        <f>IF(C18+C29+C42+C51&lt;0,0,C18+C29+C51)</f>
        <v>459073.04</v>
      </c>
      <c r="D50" s="41">
        <f>IF(D18+D29+D42+D51&lt;0,0,D18+D29+D51)</f>
        <v>1453483.06</v>
      </c>
      <c r="E50" s="41">
        <f>IF(E18+E29+E42+E51&lt;0,0,E18+E29+E51)</f>
        <v>1195629.3399999999</v>
      </c>
      <c r="F50" s="41">
        <f>IF(F18+F29+F42+F51&lt;0,0,F18+F29+F51)</f>
        <v>1275900</v>
      </c>
      <c r="G50" s="41">
        <f>IF(G18+G29+G42+G51&lt;0,0,G18+G29+G51)</f>
        <v>756579.01</v>
      </c>
      <c r="H50" s="41">
        <f>IF(H18+H29+H42+H51&lt;0,0,H18+H29+H51)</f>
        <v>406824.66000000003</v>
      </c>
      <c r="I50" s="41">
        <f>IF(I18+I29+I42+I51&lt;0,0,I18+I29+I51)</f>
        <v>530819.97</v>
      </c>
      <c r="J50" s="41">
        <f>IF(J18+J29+J42+J51&lt;0,0,J18+J29+J51)</f>
        <v>660335.8399999999</v>
      </c>
      <c r="K50" s="41">
        <f>IF(K18+K29+K42+K51&lt;0,0,K18+K29+K51)</f>
        <v>812577.6099999999</v>
      </c>
      <c r="L50" s="42">
        <f>SUM(B50:K50)</f>
        <v>8168942.859999999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617720.33</v>
      </c>
      <c r="C56" s="41">
        <f aca="true" t="shared" si="12" ref="C56:J56">SUM(C57:C68)</f>
        <v>459073.05</v>
      </c>
      <c r="D56" s="41">
        <f t="shared" si="12"/>
        <v>1453483.06</v>
      </c>
      <c r="E56" s="41">
        <f t="shared" si="12"/>
        <v>1195629.34</v>
      </c>
      <c r="F56" s="41">
        <f t="shared" si="12"/>
        <v>1275900.01</v>
      </c>
      <c r="G56" s="41">
        <f t="shared" si="12"/>
        <v>756579.01</v>
      </c>
      <c r="H56" s="41">
        <f t="shared" si="12"/>
        <v>406824.66</v>
      </c>
      <c r="I56" s="41">
        <f>SUM(I57:I71)</f>
        <v>530819.97</v>
      </c>
      <c r="J56" s="41">
        <f t="shared" si="12"/>
        <v>660335.84</v>
      </c>
      <c r="K56" s="41">
        <f>SUM(K57:K70)</f>
        <v>812577.61</v>
      </c>
      <c r="L56" s="46">
        <f>SUM(B56:K56)</f>
        <v>8168942.88</v>
      </c>
      <c r="M56" s="40"/>
    </row>
    <row r="57" spans="1:13" ht="18.75" customHeight="1">
      <c r="A57" s="47" t="s">
        <v>48</v>
      </c>
      <c r="B57" s="48">
        <v>617720.33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617720.33</v>
      </c>
      <c r="M57" s="40"/>
    </row>
    <row r="58" spans="1:12" ht="18.75" customHeight="1">
      <c r="A58" s="47" t="s">
        <v>58</v>
      </c>
      <c r="B58" s="17">
        <v>0</v>
      </c>
      <c r="C58" s="48">
        <v>401367.57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401367.57</v>
      </c>
    </row>
    <row r="59" spans="1:12" ht="18.75" customHeight="1">
      <c r="A59" s="47" t="s">
        <v>59</v>
      </c>
      <c r="B59" s="17">
        <v>0</v>
      </c>
      <c r="C59" s="48">
        <v>57705.48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57705.48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1453483.06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1453483.06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1195629.34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1195629.34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1275900.01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1275900.01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756579.01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756579.01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406824.66</v>
      </c>
      <c r="I64" s="17">
        <v>0</v>
      </c>
      <c r="J64" s="17">
        <v>0</v>
      </c>
      <c r="K64" s="17">
        <v>0</v>
      </c>
      <c r="L64" s="46">
        <f t="shared" si="13"/>
        <v>406824.66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660335.84</v>
      </c>
      <c r="K66" s="17">
        <v>0</v>
      </c>
      <c r="L66" s="46">
        <f t="shared" si="13"/>
        <v>660335.84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467394.64</v>
      </c>
      <c r="L67" s="46">
        <f t="shared" si="13"/>
        <v>467394.64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345182.97</v>
      </c>
      <c r="L68" s="46">
        <f t="shared" si="13"/>
        <v>345182.97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530819.97</v>
      </c>
      <c r="J71" s="52">
        <v>0</v>
      </c>
      <c r="K71" s="52">
        <v>0</v>
      </c>
      <c r="L71" s="51">
        <f>SUM(B71:K71)</f>
        <v>530819.97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2022-06-01T17:43:22Z</dcterms:modified>
  <cp:category/>
  <cp:version/>
  <cp:contentType/>
  <cp:contentStatus/>
</cp:coreProperties>
</file>